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Engineering\Projects\2024 Paving\2024 CCMG Paving Program\Bid Phase\Upload to Website\"/>
    </mc:Choice>
  </mc:AlternateContent>
  <xr:revisionPtr revIDLastSave="0" documentId="13_ncr:1_{724D890A-A581-4AEC-AA05-974EAD855983}" xr6:coauthVersionLast="47" xr6:coauthVersionMax="47" xr10:uidLastSave="{00000000-0000-0000-0000-000000000000}"/>
  <bookViews>
    <workbookView xWindow="-120" yWindow="-120" windowWidth="38640" windowHeight="21240" xr2:uid="{68F49D16-7BD7-4531-BE1C-1ECCE5F77DFC}"/>
  </bookViews>
  <sheets>
    <sheet name="BID TAB" sheetId="5" r:id="rId1"/>
  </sheets>
  <definedNames>
    <definedName name="_xlnm.Print_Area" localSheetId="0">'BID TAB'!$A$1:$K$261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2" i="5" l="1"/>
  <c r="K260" i="5"/>
  <c r="K259" i="5"/>
  <c r="K256" i="5"/>
  <c r="K255" i="5"/>
  <c r="K254" i="5"/>
  <c r="D253" i="5"/>
  <c r="G253" i="5" s="1"/>
  <c r="I258" i="5" s="1"/>
  <c r="K258" i="5" s="1"/>
  <c r="K249" i="5"/>
  <c r="I248" i="5"/>
  <c r="K248" i="5" s="1"/>
  <c r="K246" i="5"/>
  <c r="K245" i="5"/>
  <c r="D244" i="5"/>
  <c r="G244" i="5" s="1"/>
  <c r="K240" i="5"/>
  <c r="I239" i="5"/>
  <c r="K239" i="5" s="1"/>
  <c r="K236" i="5"/>
  <c r="G235" i="5"/>
  <c r="K231" i="5"/>
  <c r="I230" i="5"/>
  <c r="K230" i="5" s="1"/>
  <c r="K227" i="5"/>
  <c r="G226" i="5"/>
  <c r="I238" i="5" s="1"/>
  <c r="K238" i="5" s="1"/>
  <c r="K222" i="5"/>
  <c r="I221" i="5"/>
  <c r="K221" i="5" s="1"/>
  <c r="K218" i="5"/>
  <c r="G217" i="5"/>
  <c r="K213" i="5"/>
  <c r="I212" i="5"/>
  <c r="K212" i="5" s="1"/>
  <c r="K209" i="5"/>
  <c r="G208" i="5"/>
  <c r="I210" i="5" s="1"/>
  <c r="K210" i="5" s="1"/>
  <c r="K204" i="5"/>
  <c r="K203" i="5"/>
  <c r="G202" i="5"/>
  <c r="K197" i="5"/>
  <c r="D191" i="5"/>
  <c r="G191" i="5" s="1"/>
  <c r="K187" i="5"/>
  <c r="I185" i="5"/>
  <c r="K185" i="5" s="1"/>
  <c r="K182" i="5"/>
  <c r="G181" i="5"/>
  <c r="I184" i="5" s="1"/>
  <c r="K184" i="5" s="1"/>
  <c r="E181" i="5"/>
  <c r="K177" i="5"/>
  <c r="K172" i="5"/>
  <c r="D171" i="5"/>
  <c r="I175" i="5" s="1"/>
  <c r="K175" i="5" s="1"/>
  <c r="K167" i="5"/>
  <c r="K162" i="5"/>
  <c r="D161" i="5"/>
  <c r="G161" i="5" s="1"/>
  <c r="K157" i="5"/>
  <c r="K152" i="5"/>
  <c r="D151" i="5"/>
  <c r="I155" i="5" s="1"/>
  <c r="K155" i="5" s="1"/>
  <c r="K147" i="5"/>
  <c r="K146" i="5"/>
  <c r="K145" i="5"/>
  <c r="K141" i="5"/>
  <c r="D140" i="5"/>
  <c r="I143" i="5" s="1"/>
  <c r="K143" i="5" s="1"/>
  <c r="K136" i="5"/>
  <c r="K132" i="5"/>
  <c r="D131" i="5"/>
  <c r="G131" i="5" s="1"/>
  <c r="K127" i="5"/>
  <c r="K123" i="5"/>
  <c r="D122" i="5"/>
  <c r="I125" i="5" s="1"/>
  <c r="K125" i="5" s="1"/>
  <c r="K118" i="5"/>
  <c r="K114" i="5"/>
  <c r="D113" i="5"/>
  <c r="G113" i="5" s="1"/>
  <c r="K109" i="5"/>
  <c r="K105" i="5"/>
  <c r="D104" i="5"/>
  <c r="G104" i="5" s="1"/>
  <c r="K100" i="5"/>
  <c r="K95" i="5"/>
  <c r="D94" i="5"/>
  <c r="I98" i="5" s="1"/>
  <c r="K98" i="5" s="1"/>
  <c r="K90" i="5"/>
  <c r="K86" i="5"/>
  <c r="D85" i="5"/>
  <c r="I88" i="5" s="1"/>
  <c r="K88" i="5" s="1"/>
  <c r="K81" i="5"/>
  <c r="K80" i="5"/>
  <c r="K76" i="5"/>
  <c r="D75" i="5"/>
  <c r="G75" i="5" s="1"/>
  <c r="K71" i="5"/>
  <c r="K70" i="5"/>
  <c r="K66" i="5"/>
  <c r="D65" i="5"/>
  <c r="G65" i="5" s="1"/>
  <c r="K61" i="5"/>
  <c r="K60" i="5"/>
  <c r="K56" i="5"/>
  <c r="D55" i="5"/>
  <c r="G55" i="5" s="1"/>
  <c r="K51" i="5"/>
  <c r="K50" i="5"/>
  <c r="K49" i="5"/>
  <c r="K48" i="5"/>
  <c r="K43" i="5"/>
  <c r="D42" i="5"/>
  <c r="I46" i="5" s="1"/>
  <c r="K46" i="5" s="1"/>
  <c r="K38" i="5"/>
  <c r="K37" i="5"/>
  <c r="K36" i="5"/>
  <c r="K35" i="5"/>
  <c r="K34" i="5"/>
  <c r="I33" i="5"/>
  <c r="K33" i="5" s="1"/>
  <c r="K28" i="5"/>
  <c r="D27" i="5"/>
  <c r="G27" i="5" s="1"/>
  <c r="K23" i="5"/>
  <c r="K22" i="5"/>
  <c r="I21" i="5"/>
  <c r="K21" i="5" s="1"/>
  <c r="K16" i="5"/>
  <c r="D15" i="5"/>
  <c r="G15" i="5" s="1"/>
  <c r="I20" i="5" s="1"/>
  <c r="K20" i="5" s="1"/>
  <c r="K11" i="5"/>
  <c r="K10" i="5"/>
  <c r="I9" i="5"/>
  <c r="K9" i="5" s="1"/>
  <c r="K4" i="5"/>
  <c r="D3" i="5"/>
  <c r="I7" i="5" s="1"/>
  <c r="K7" i="5" s="1"/>
  <c r="G151" i="5" l="1"/>
  <c r="G171" i="5"/>
  <c r="I174" i="5" s="1"/>
  <c r="K174" i="5" s="1"/>
  <c r="I228" i="5"/>
  <c r="K228" i="5" s="1"/>
  <c r="I195" i="5"/>
  <c r="K195" i="5" s="1"/>
  <c r="I229" i="5"/>
  <c r="K229" i="5" s="1"/>
  <c r="K205" i="5"/>
  <c r="I19" i="5"/>
  <c r="K19" i="5" s="1"/>
  <c r="I183" i="5"/>
  <c r="K183" i="5" s="1"/>
  <c r="I133" i="5"/>
  <c r="K133" i="5" s="1"/>
  <c r="I135" i="5"/>
  <c r="K135" i="5" s="1"/>
  <c r="G122" i="5"/>
  <c r="I107" i="5"/>
  <c r="K107" i="5" s="1"/>
  <c r="I134" i="5"/>
  <c r="K134" i="5" s="1"/>
  <c r="I186" i="5"/>
  <c r="K186" i="5" s="1"/>
  <c r="I165" i="5"/>
  <c r="K165" i="5" s="1"/>
  <c r="I58" i="5"/>
  <c r="K58" i="5" s="1"/>
  <c r="I116" i="5"/>
  <c r="K116" i="5" s="1"/>
  <c r="E15" i="5"/>
  <c r="I31" i="5"/>
  <c r="K31" i="5" s="1"/>
  <c r="I78" i="5"/>
  <c r="K78" i="5" s="1"/>
  <c r="G140" i="5"/>
  <c r="I144" i="5" s="1"/>
  <c r="K144" i="5" s="1"/>
  <c r="I163" i="5"/>
  <c r="K163" i="5" s="1"/>
  <c r="I166" i="5"/>
  <c r="K166" i="5" s="1"/>
  <c r="I164" i="5"/>
  <c r="K164" i="5" s="1"/>
  <c r="I247" i="5"/>
  <c r="K247" i="5" s="1"/>
  <c r="K250" i="5" s="1"/>
  <c r="I67" i="5"/>
  <c r="K67" i="5" s="1"/>
  <c r="I69" i="5"/>
  <c r="K69" i="5" s="1"/>
  <c r="I196" i="5"/>
  <c r="K196" i="5" s="1"/>
  <c r="I194" i="5"/>
  <c r="K194" i="5" s="1"/>
  <c r="I193" i="5"/>
  <c r="K193" i="5" s="1"/>
  <c r="I106" i="5"/>
  <c r="K106" i="5" s="1"/>
  <c r="I108" i="5"/>
  <c r="K108" i="5" s="1"/>
  <c r="I59" i="5"/>
  <c r="K59" i="5" s="1"/>
  <c r="I57" i="5"/>
  <c r="K57" i="5" s="1"/>
  <c r="I30" i="5"/>
  <c r="K30" i="5" s="1"/>
  <c r="I29" i="5"/>
  <c r="K29" i="5" s="1"/>
  <c r="I32" i="5"/>
  <c r="K32" i="5" s="1"/>
  <c r="I79" i="5"/>
  <c r="K79" i="5" s="1"/>
  <c r="I77" i="5"/>
  <c r="K77" i="5" s="1"/>
  <c r="I117" i="5"/>
  <c r="K117" i="5" s="1"/>
  <c r="I115" i="5"/>
  <c r="K115" i="5" s="1"/>
  <c r="G85" i="5"/>
  <c r="I237" i="5"/>
  <c r="K237" i="5" s="1"/>
  <c r="K241" i="5" s="1"/>
  <c r="I17" i="5"/>
  <c r="K17" i="5" s="1"/>
  <c r="E3" i="5"/>
  <c r="I18" i="5"/>
  <c r="K18" i="5" s="1"/>
  <c r="G3" i="5"/>
  <c r="G42" i="5"/>
  <c r="I68" i="5"/>
  <c r="K68" i="5" s="1"/>
  <c r="G94" i="5"/>
  <c r="I220" i="5"/>
  <c r="K220" i="5" s="1"/>
  <c r="I211" i="5"/>
  <c r="K211" i="5" s="1"/>
  <c r="K214" i="5" s="1"/>
  <c r="E244" i="5"/>
  <c r="I257" i="5"/>
  <c r="K257" i="5" s="1"/>
  <c r="K261" i="5" s="1"/>
  <c r="I219" i="5"/>
  <c r="K219" i="5" s="1"/>
  <c r="I176" i="5" l="1"/>
  <c r="K176" i="5" s="1"/>
  <c r="K232" i="5"/>
  <c r="I173" i="5"/>
  <c r="K173" i="5" s="1"/>
  <c r="K39" i="5"/>
  <c r="I156" i="5"/>
  <c r="K156" i="5" s="1"/>
  <c r="I154" i="5"/>
  <c r="K154" i="5" s="1"/>
  <c r="I153" i="5"/>
  <c r="K153" i="5" s="1"/>
  <c r="K188" i="5"/>
  <c r="K137" i="5"/>
  <c r="K223" i="5"/>
  <c r="K110" i="5"/>
  <c r="K82" i="5"/>
  <c r="K24" i="5"/>
  <c r="I124" i="5"/>
  <c r="K124" i="5" s="1"/>
  <c r="I126" i="5"/>
  <c r="K126" i="5" s="1"/>
  <c r="I142" i="5"/>
  <c r="K142" i="5" s="1"/>
  <c r="K148" i="5" s="1"/>
  <c r="K62" i="5"/>
  <c r="K119" i="5"/>
  <c r="I44" i="5"/>
  <c r="K44" i="5" s="1"/>
  <c r="I47" i="5"/>
  <c r="K47" i="5" s="1"/>
  <c r="I45" i="5"/>
  <c r="K45" i="5" s="1"/>
  <c r="I87" i="5"/>
  <c r="K87" i="5" s="1"/>
  <c r="I89" i="5"/>
  <c r="K89" i="5" s="1"/>
  <c r="I5" i="5"/>
  <c r="K5" i="5" s="1"/>
  <c r="I8" i="5"/>
  <c r="K8" i="5" s="1"/>
  <c r="I6" i="5"/>
  <c r="K6" i="5" s="1"/>
  <c r="K198" i="5"/>
  <c r="K168" i="5"/>
  <c r="I96" i="5"/>
  <c r="K96" i="5" s="1"/>
  <c r="I99" i="5"/>
  <c r="K99" i="5" s="1"/>
  <c r="I97" i="5"/>
  <c r="K97" i="5" s="1"/>
  <c r="K72" i="5"/>
  <c r="K178" i="5" l="1"/>
  <c r="K158" i="5"/>
  <c r="K12" i="5"/>
  <c r="K128" i="5"/>
  <c r="K101" i="5"/>
  <c r="K91" i="5"/>
  <c r="K52" i="5"/>
  <c r="K199" i="5" l="1"/>
</calcChain>
</file>

<file path=xl/sharedStrings.xml><?xml version="1.0" encoding="utf-8"?>
<sst xmlns="http://schemas.openxmlformats.org/spreadsheetml/2006/main" count="703" uniqueCount="78">
  <si>
    <t>BID</t>
  </si>
  <si>
    <t>Group</t>
  </si>
  <si>
    <t>Item</t>
  </si>
  <si>
    <t>Road</t>
  </si>
  <si>
    <t>Shape Length</t>
  </si>
  <si>
    <t>Approx. Miles</t>
  </si>
  <si>
    <t>Road Width</t>
  </si>
  <si>
    <t>Unit</t>
  </si>
  <si>
    <t>Unit Quantities</t>
  </si>
  <si>
    <t>Price per Unit</t>
  </si>
  <si>
    <t>Extension</t>
  </si>
  <si>
    <t>CC</t>
  </si>
  <si>
    <t>LS</t>
  </si>
  <si>
    <t>SYS</t>
  </si>
  <si>
    <t>Tack Coat</t>
  </si>
  <si>
    <t>Joint Seal</t>
  </si>
  <si>
    <t>LFT</t>
  </si>
  <si>
    <t>TON</t>
  </si>
  <si>
    <t>LF</t>
  </si>
  <si>
    <t>Pavement Markings, Thermoplastic, White, Stop Bar, 24"</t>
  </si>
  <si>
    <t>#53 Gravel Shoulders</t>
  </si>
  <si>
    <t>TOTAL FOR ITEM</t>
  </si>
  <si>
    <t xml:space="preserve">Prep Cost (Grind) </t>
  </si>
  <si>
    <t xml:space="preserve">Asphalt Grinding Full Depth </t>
  </si>
  <si>
    <t>Sq Yards</t>
  </si>
  <si>
    <r>
      <t>275 lb/yd</t>
    </r>
    <r>
      <rPr>
        <vertAlign val="superscript"/>
        <sz val="14"/>
        <rFont val="Arial"/>
        <family val="2"/>
      </rPr>
      <t>2</t>
    </r>
    <r>
      <rPr>
        <sz val="14"/>
        <rFont val="Arial"/>
        <family val="2"/>
      </rPr>
      <t xml:space="preserve"> HMA, Type B Surface 12.5 mm</t>
    </r>
  </si>
  <si>
    <t>Line, Paint, Solid, Yellow 4"</t>
  </si>
  <si>
    <t>Line, Paint, Solid, White 4"</t>
  </si>
  <si>
    <t xml:space="preserve">Prep Cost (Mill) </t>
  </si>
  <si>
    <t>Asphalt Milling (2 inches)</t>
  </si>
  <si>
    <r>
      <t>220 lb/yd</t>
    </r>
    <r>
      <rPr>
        <vertAlign val="superscript"/>
        <sz val="14"/>
        <rFont val="Arial"/>
        <family val="2"/>
      </rPr>
      <t>2</t>
    </r>
    <r>
      <rPr>
        <sz val="14"/>
        <rFont val="Arial"/>
        <family val="2"/>
      </rPr>
      <t xml:space="preserve"> HMA, Type B Surface 12.5 mm</t>
    </r>
  </si>
  <si>
    <t>County Road 22 (County Road 35 to County Road 37)</t>
  </si>
  <si>
    <t>County Road 11 from Ernest St to County Road 6</t>
  </si>
  <si>
    <t>Pavement Markings, Thermoplastic, White, Straight-Right Combo Arrow</t>
  </si>
  <si>
    <t>Pavement Markings, Thermoplastic, White, Left Turn Arrow</t>
  </si>
  <si>
    <t>EA</t>
  </si>
  <si>
    <t>Pavement Markings, Thermoplastic, White, R X R</t>
  </si>
  <si>
    <t>County Road 23 from US 20 to County Road 18</t>
  </si>
  <si>
    <t>County Road 7 from County Road 44 to State Road 119</t>
  </si>
  <si>
    <t>County Road 10 from State Road 13 to County Road 43</t>
  </si>
  <si>
    <t>County Road 9 from US Highway 6 to County Road 52</t>
  </si>
  <si>
    <t>County Road 11 from County Road 42 to State Road 119</t>
  </si>
  <si>
    <t>County Road 46 from W County Line Rd to County Road 1</t>
  </si>
  <si>
    <t>County Road 50 from W County Line Rd to County Road 1</t>
  </si>
  <si>
    <t>County Road 133 from RR Crossing to State Line Rd</t>
  </si>
  <si>
    <t>County Road 21 from County Road 2 to Michigan State Line</t>
  </si>
  <si>
    <t>County Road 4 from County Road 131 to Country Road 35</t>
  </si>
  <si>
    <t xml:space="preserve">County Road 35 from State Road 120 to Bridge </t>
  </si>
  <si>
    <t>Grace Lane from County Road 20 to End</t>
  </si>
  <si>
    <t>Circle Lane from Homeland Rd to Sheri Ln</t>
  </si>
  <si>
    <t>Montrose Park Drive from Homeland Rd to Oak Leaf Dr.</t>
  </si>
  <si>
    <t>Sq Yds for Tack</t>
  </si>
  <si>
    <t>EC</t>
  </si>
  <si>
    <t xml:space="preserve">Bridge Deck Resurface </t>
  </si>
  <si>
    <t xml:space="preserve">Monument Replacement </t>
  </si>
  <si>
    <t xml:space="preserve">                          TOTAl CCMG COST</t>
  </si>
  <si>
    <t>County Road 22 (County Road 28 to Goshen City Limits)</t>
  </si>
  <si>
    <t>Resurface Bridge Deck #326 With Membrane (CC15 - County Road 127)</t>
  </si>
  <si>
    <r>
      <t>County Road 127 from County Road 46 to County Road 44 -</t>
    </r>
    <r>
      <rPr>
        <sz val="14"/>
        <color rgb="FFFF0000"/>
        <rFont val="Arial"/>
        <family val="2"/>
      </rPr>
      <t xml:space="preserve"> PAVING EXCEPTION FOR BRIDGE #325</t>
    </r>
  </si>
  <si>
    <t>Sheri Ln from Holiday Dr to End</t>
  </si>
  <si>
    <t>Pumpkin Vine Trail (SR 4 - CR 28)</t>
  </si>
  <si>
    <t xml:space="preserve">Prep Cost (Overlay) </t>
  </si>
  <si>
    <t>ALT</t>
  </si>
  <si>
    <t>County Road 31 PATCH</t>
  </si>
  <si>
    <t xml:space="preserve">Asphalt Milling </t>
  </si>
  <si>
    <t>Sq Yds</t>
  </si>
  <si>
    <t xml:space="preserve">Sq Yds </t>
  </si>
  <si>
    <r>
      <t>220 lb/yd</t>
    </r>
    <r>
      <rPr>
        <vertAlign val="superscript"/>
        <sz val="14"/>
        <rFont val="Arial"/>
        <family val="2"/>
      </rPr>
      <t>2</t>
    </r>
    <r>
      <rPr>
        <sz val="14"/>
        <rFont val="Arial"/>
        <family val="2"/>
      </rPr>
      <t xml:space="preserve"> HMA, Type B Intermediate 12.5 mm</t>
    </r>
  </si>
  <si>
    <t>#53 Compacted Aggregate for Subbase (Undristributed)</t>
  </si>
  <si>
    <t>Topsoil for Shoulders</t>
  </si>
  <si>
    <r>
      <t>165 lb/yd</t>
    </r>
    <r>
      <rPr>
        <vertAlign val="superscript"/>
        <sz val="14"/>
        <rFont val="Arial"/>
        <family val="2"/>
      </rPr>
      <t>2</t>
    </r>
    <r>
      <rPr>
        <sz val="14"/>
        <rFont val="Arial"/>
        <family val="2"/>
      </rPr>
      <t xml:space="preserve"> HMA, Type B Surface 9.5 mm</t>
    </r>
  </si>
  <si>
    <r>
      <t>220 lb/yd</t>
    </r>
    <r>
      <rPr>
        <vertAlign val="superscript"/>
        <sz val="14"/>
        <rFont val="Arial"/>
        <family val="2"/>
      </rPr>
      <t>2</t>
    </r>
    <r>
      <rPr>
        <sz val="14"/>
        <rFont val="Arial"/>
        <family val="2"/>
      </rPr>
      <t xml:space="preserve"> HMA, Type C Surface 12.5 mm</t>
    </r>
  </si>
  <si>
    <t>EACH</t>
  </si>
  <si>
    <t>Limestone No. 11F</t>
  </si>
  <si>
    <t>Resurface Bridge Deck #291 With Membrane (County Road 13 between County Road 52 and County Road 54) Prep Cost</t>
  </si>
  <si>
    <t>Resurface Bridge Deck #184  (County Road 43 between US 20 and County Road 18) Prep Cost</t>
  </si>
  <si>
    <t>Resurface Bridge Deck #232 With Membrane (County Road 11 between County Road 36 and County Road 32) Prep Cost</t>
  </si>
  <si>
    <t>Resurface Bridge Deck #257  (County Road 40 between County Road 1 and County Road 1) Prep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</si>
</sst>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&quot;$&quot;#,##0.00"/>
    <numFmt numFmtId="166" formatCode="mm/dd/yy;@"/>
    <numFmt numFmtId="167" formatCode="#,##0.000"/>
  </numFmts>
  <fonts count="20" x14ac:knownFonts="1">
    <font>
      <sz val="11"/>
      <color theme="1"/>
      <name val="Calibri"/>
      <family val="2"/>
      <scheme val="minor"/>
    </font>
    <font>
      <sz val="24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24"/>
      <color theme="1"/>
      <name val="Arial"/>
      <family val="2"/>
    </font>
    <font>
      <sz val="24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 Black"/>
      <family val="2"/>
    </font>
    <font>
      <sz val="36"/>
      <name val="Arial"/>
      <family val="2"/>
    </font>
    <font>
      <sz val="14"/>
      <name val="Arial"/>
      <family val="2"/>
    </font>
    <font>
      <vertAlign val="superscript"/>
      <sz val="14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rgb="FFFF0000"/>
      <name val="Arial"/>
      <family val="2"/>
    </font>
    <font>
      <sz val="36"/>
      <color theme="1"/>
      <name val="Arial"/>
      <family val="2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0" applyFont="1" applyAlignment="1" applyProtection="1">
      <alignment horizontal="center" vertical="center"/>
      <protection locked="0" hidden="1"/>
    </xf>
    <xf numFmtId="0" fontId="2" fillId="0" borderId="0" xfId="0" applyFont="1" applyAlignment="1" applyProtection="1">
      <alignment horizontal="center" vertical="center"/>
      <protection locked="0" hidden="1"/>
    </xf>
    <xf numFmtId="2" fontId="3" fillId="2" borderId="1" xfId="0" applyNumberFormat="1" applyFont="1" applyFill="1" applyBorder="1" applyAlignment="1" applyProtection="1">
      <alignment vertical="center"/>
      <protection locked="0" hidden="1"/>
    </xf>
    <xf numFmtId="2" fontId="3" fillId="2" borderId="2" xfId="0" applyNumberFormat="1" applyFont="1" applyFill="1" applyBorder="1" applyAlignment="1" applyProtection="1">
      <alignment vertical="center"/>
      <protection locked="0" hidden="1"/>
    </xf>
    <xf numFmtId="164" fontId="3" fillId="2" borderId="2" xfId="0" applyNumberFormat="1" applyFont="1" applyFill="1" applyBorder="1" applyAlignment="1" applyProtection="1">
      <alignment vertical="center"/>
      <protection locked="0" hidden="1"/>
    </xf>
    <xf numFmtId="1" fontId="3" fillId="2" borderId="2" xfId="0" applyNumberFormat="1" applyFont="1" applyFill="1" applyBorder="1" applyAlignment="1" applyProtection="1">
      <alignment vertical="center"/>
      <protection locked="0" hidden="1"/>
    </xf>
    <xf numFmtId="1" fontId="4" fillId="2" borderId="2" xfId="0" applyNumberFormat="1" applyFont="1" applyFill="1" applyBorder="1" applyAlignment="1" applyProtection="1">
      <alignment horizontal="center" vertical="center"/>
      <protection locked="0" hidden="1"/>
    </xf>
    <xf numFmtId="165" fontId="4" fillId="2" borderId="2" xfId="0" applyNumberFormat="1" applyFont="1" applyFill="1" applyBorder="1" applyAlignment="1" applyProtection="1">
      <alignment horizontal="left" vertical="center"/>
      <protection locked="0" hidden="1"/>
    </xf>
    <xf numFmtId="4" fontId="4" fillId="2" borderId="2" xfId="0" applyNumberFormat="1" applyFont="1" applyFill="1" applyBorder="1" applyAlignment="1" applyProtection="1">
      <alignment horizontal="center" vertical="center"/>
      <protection locked="0" hidden="1"/>
    </xf>
    <xf numFmtId="0" fontId="5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 hidden="1"/>
    </xf>
    <xf numFmtId="2" fontId="6" fillId="4" borderId="4" xfId="0" applyNumberFormat="1" applyFont="1" applyFill="1" applyBorder="1" applyAlignment="1" applyProtection="1">
      <alignment horizontal="center" vertical="center" wrapText="1"/>
      <protection locked="0" hidden="1"/>
    </xf>
    <xf numFmtId="164" fontId="6" fillId="4" borderId="4" xfId="0" applyNumberFormat="1" applyFont="1" applyFill="1" applyBorder="1" applyAlignment="1" applyProtection="1">
      <alignment horizontal="center" vertical="center" wrapText="1"/>
      <protection locked="0" hidden="1"/>
    </xf>
    <xf numFmtId="1" fontId="6" fillId="4" borderId="4" xfId="0" applyNumberFormat="1" applyFont="1" applyFill="1" applyBorder="1" applyAlignment="1" applyProtection="1">
      <alignment horizontal="center" vertical="center" wrapText="1"/>
      <protection locked="0" hidden="1"/>
    </xf>
    <xf numFmtId="165" fontId="6" fillId="4" borderId="4" xfId="0" applyNumberFormat="1" applyFont="1" applyFill="1" applyBorder="1" applyAlignment="1" applyProtection="1">
      <alignment horizontal="center" vertical="center" wrapText="1"/>
      <protection locked="0" hidden="1"/>
    </xf>
    <xf numFmtId="4" fontId="6" fillId="4" borderId="4" xfId="0" applyNumberFormat="1" applyFont="1" applyFill="1" applyBorder="1" applyAlignment="1" applyProtection="1">
      <alignment horizontal="center" vertical="center" wrapText="1"/>
      <protection locked="0" hidden="1"/>
    </xf>
    <xf numFmtId="0" fontId="7" fillId="0" borderId="0" xfId="0" applyFont="1" applyAlignment="1" applyProtection="1">
      <alignment horizontal="center" vertical="center"/>
      <protection locked="0"/>
    </xf>
    <xf numFmtId="3" fontId="9" fillId="0" borderId="4" xfId="0" applyNumberFormat="1" applyFont="1" applyBorder="1" applyAlignment="1" applyProtection="1">
      <alignment horizontal="center" vertical="center"/>
      <protection locked="0"/>
    </xf>
    <xf numFmtId="4" fontId="9" fillId="0" borderId="4" xfId="0" applyNumberFormat="1" applyFont="1" applyBorder="1" applyAlignment="1" applyProtection="1">
      <alignment horizontal="center" vertical="center" wrapText="1"/>
      <protection hidden="1"/>
    </xf>
    <xf numFmtId="4" fontId="9" fillId="0" borderId="4" xfId="0" applyNumberFormat="1" applyFont="1" applyBorder="1" applyAlignment="1" applyProtection="1">
      <alignment horizontal="center" vertical="center" wrapText="1"/>
      <protection locked="0" hidden="1"/>
    </xf>
    <xf numFmtId="3" fontId="9" fillId="0" borderId="4" xfId="0" applyNumberFormat="1" applyFont="1" applyBorder="1" applyAlignment="1" applyProtection="1">
      <alignment horizontal="center" vertical="center" wrapText="1"/>
      <protection hidden="1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" fontId="7" fillId="0" borderId="0" xfId="0" applyNumberFormat="1" applyFont="1" applyAlignment="1" applyProtection="1">
      <alignment horizontal="center" vertical="center" wrapText="1"/>
      <protection locked="0" hidden="1"/>
    </xf>
    <xf numFmtId="2" fontId="7" fillId="0" borderId="0" xfId="0" applyNumberFormat="1" applyFont="1" applyAlignment="1" applyProtection="1">
      <alignment horizontal="center" vertical="center" wrapText="1"/>
      <protection locked="0" hidden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horizontal="center" vertical="center"/>
    </xf>
    <xf numFmtId="3" fontId="9" fillId="0" borderId="4" xfId="0" applyNumberFormat="1" applyFont="1" applyBorder="1" applyAlignment="1" applyProtection="1">
      <alignment horizontal="center" vertical="center" wrapText="1"/>
      <protection locked="0" hidden="1"/>
    </xf>
    <xf numFmtId="165" fontId="9" fillId="0" borderId="4" xfId="0" applyNumberFormat="1" applyFont="1" applyBorder="1" applyAlignment="1">
      <alignment horizontal="right" vertical="center"/>
    </xf>
    <xf numFmtId="165" fontId="7" fillId="0" borderId="0" xfId="0" applyNumberFormat="1" applyFont="1" applyAlignment="1" applyProtection="1">
      <alignment vertical="center"/>
      <protection locked="0"/>
    </xf>
    <xf numFmtId="0" fontId="9" fillId="0" borderId="3" xfId="0" applyFont="1" applyBorder="1" applyAlignment="1">
      <alignment horizontal="center" vertical="center"/>
    </xf>
    <xf numFmtId="0" fontId="11" fillId="0" borderId="3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 hidden="1"/>
    </xf>
    <xf numFmtId="0" fontId="12" fillId="0" borderId="0" xfId="0" applyFont="1" applyAlignment="1" applyProtection="1">
      <alignment vertical="center"/>
      <protection locked="0"/>
    </xf>
    <xf numFmtId="2" fontId="3" fillId="0" borderId="0" xfId="0" applyNumberFormat="1" applyFont="1" applyAlignment="1" applyProtection="1">
      <alignment vertical="center"/>
      <protection locked="0" hidden="1"/>
    </xf>
    <xf numFmtId="164" fontId="3" fillId="0" borderId="0" xfId="0" applyNumberFormat="1" applyFont="1" applyAlignment="1" applyProtection="1">
      <alignment vertical="center"/>
      <protection locked="0" hidden="1"/>
    </xf>
    <xf numFmtId="1" fontId="3" fillId="0" borderId="0" xfId="0" applyNumberFormat="1" applyFont="1" applyAlignment="1" applyProtection="1">
      <alignment vertical="center"/>
      <protection locked="0" hidden="1"/>
    </xf>
    <xf numFmtId="1" fontId="3" fillId="0" borderId="0" xfId="0" applyNumberFormat="1" applyFont="1" applyAlignment="1" applyProtection="1">
      <alignment horizontal="center" vertical="center"/>
      <protection locked="0" hidden="1"/>
    </xf>
    <xf numFmtId="165" fontId="3" fillId="0" borderId="0" xfId="0" applyNumberFormat="1" applyFont="1" applyAlignment="1" applyProtection="1">
      <alignment horizontal="right" vertical="center"/>
      <protection locked="0" hidden="1"/>
    </xf>
    <xf numFmtId="4" fontId="3" fillId="0" borderId="0" xfId="0" applyNumberFormat="1" applyFont="1" applyAlignment="1" applyProtection="1">
      <alignment horizontal="right" vertical="center"/>
      <protection locked="0" hidden="1"/>
    </xf>
    <xf numFmtId="165" fontId="3" fillId="0" borderId="0" xfId="0" applyNumberFormat="1" applyFont="1" applyAlignment="1" applyProtection="1">
      <alignment horizontal="right" vertical="center"/>
      <protection locked="0"/>
    </xf>
    <xf numFmtId="165" fontId="3" fillId="0" borderId="0" xfId="0" applyNumberFormat="1" applyFont="1" applyAlignment="1" applyProtection="1">
      <alignment vertical="center"/>
      <protection locked="0"/>
    </xf>
    <xf numFmtId="166" fontId="0" fillId="0" borderId="0" xfId="0" applyNumberFormat="1" applyAlignment="1" applyProtection="1">
      <alignment vertical="center"/>
      <protection locked="0"/>
    </xf>
    <xf numFmtId="0" fontId="9" fillId="5" borderId="4" xfId="0" applyFont="1" applyFill="1" applyBorder="1" applyAlignment="1" applyProtection="1">
      <alignment horizontal="center" vertical="center"/>
      <protection locked="0"/>
    </xf>
    <xf numFmtId="1" fontId="9" fillId="0" borderId="4" xfId="0" applyNumberFormat="1" applyFont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vertical="center"/>
      <protection locked="0"/>
    </xf>
    <xf numFmtId="43" fontId="6" fillId="0" borderId="0" xfId="1" applyFont="1" applyAlignment="1" applyProtection="1">
      <alignment vertical="center"/>
      <protection locked="0"/>
    </xf>
    <xf numFmtId="44" fontId="9" fillId="0" borderId="0" xfId="2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center"/>
      <protection locked="0" hidden="1"/>
    </xf>
    <xf numFmtId="0" fontId="0" fillId="0" borderId="0" xfId="0" quotePrefix="1" applyAlignment="1" applyProtection="1">
      <alignment vertical="center"/>
      <protection locked="0"/>
    </xf>
    <xf numFmtId="0" fontId="9" fillId="3" borderId="2" xfId="0" applyFont="1" applyFill="1" applyBorder="1" applyAlignment="1" applyProtection="1">
      <alignment vertical="center"/>
      <protection locked="0"/>
    </xf>
    <xf numFmtId="0" fontId="9" fillId="3" borderId="3" xfId="0" applyFont="1" applyFill="1" applyBorder="1" applyAlignment="1" applyProtection="1">
      <alignment vertical="center"/>
      <protection locked="0"/>
    </xf>
    <xf numFmtId="165" fontId="14" fillId="0" borderId="0" xfId="2" applyNumberFormat="1" applyFont="1" applyAlignment="1" applyProtection="1">
      <alignment horizontal="right" vertical="center"/>
      <protection locked="0" hidden="1"/>
    </xf>
    <xf numFmtId="0" fontId="5" fillId="0" borderId="0" xfId="0" applyFont="1" applyAlignment="1" applyProtection="1">
      <alignment vertical="center"/>
      <protection locked="0"/>
    </xf>
    <xf numFmtId="1" fontId="7" fillId="0" borderId="0" xfId="0" applyNumberFormat="1" applyFont="1" applyAlignment="1" applyProtection="1">
      <alignment horizontal="center" vertical="center"/>
      <protection locked="0" hidden="1"/>
    </xf>
    <xf numFmtId="1" fontId="7" fillId="0" borderId="0" xfId="0" applyNumberFormat="1" applyFont="1" applyAlignment="1" applyProtection="1">
      <alignment horizontal="left" vertical="center"/>
      <protection locked="0" hidden="1"/>
    </xf>
    <xf numFmtId="2" fontId="7" fillId="0" borderId="0" xfId="0" applyNumberFormat="1" applyFont="1" applyAlignment="1" applyProtection="1">
      <alignment horizontal="left" vertical="center"/>
      <protection locked="0" hidden="1"/>
    </xf>
    <xf numFmtId="0" fontId="9" fillId="5" borderId="1" xfId="0" applyFont="1" applyFill="1" applyBorder="1" applyAlignment="1" applyProtection="1">
      <alignment horizontal="right" vertical="center"/>
      <protection locked="0"/>
    </xf>
    <xf numFmtId="0" fontId="9" fillId="5" borderId="2" xfId="0" applyFont="1" applyFill="1" applyBorder="1" applyAlignment="1" applyProtection="1">
      <alignment horizontal="right" vertical="center"/>
      <protection locked="0"/>
    </xf>
    <xf numFmtId="0" fontId="9" fillId="5" borderId="3" xfId="0" applyFont="1" applyFill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center" vertical="center" wrapText="1"/>
      <protection hidden="1"/>
    </xf>
    <xf numFmtId="3" fontId="9" fillId="0" borderId="0" xfId="0" applyNumberFormat="1" applyFont="1" applyAlignment="1" applyProtection="1">
      <alignment vertical="center"/>
      <protection locked="0"/>
    </xf>
    <xf numFmtId="3" fontId="0" fillId="0" borderId="0" xfId="0" applyNumberFormat="1" applyAlignment="1" applyProtection="1">
      <alignment vertical="center"/>
      <protection locked="0"/>
    </xf>
    <xf numFmtId="3" fontId="17" fillId="0" borderId="0" xfId="0" applyNumberFormat="1" applyFont="1" applyAlignment="1" applyProtection="1">
      <alignment vertical="center"/>
      <protection locked="0"/>
    </xf>
    <xf numFmtId="0" fontId="18" fillId="0" borderId="0" xfId="0" applyFont="1" applyAlignment="1" applyProtection="1">
      <alignment vertical="center"/>
      <protection locked="0"/>
    </xf>
    <xf numFmtId="4" fontId="19" fillId="0" borderId="8" xfId="0" applyNumberFormat="1" applyFont="1" applyBorder="1" applyAlignment="1" applyProtection="1">
      <alignment vertical="center"/>
      <protection locked="0" hidden="1"/>
    </xf>
    <xf numFmtId="4" fontId="19" fillId="0" borderId="0" xfId="0" applyNumberFormat="1" applyFont="1" applyAlignment="1" applyProtection="1">
      <alignment vertical="center"/>
      <protection locked="0" hidden="1"/>
    </xf>
    <xf numFmtId="166" fontId="5" fillId="0" borderId="9" xfId="0" applyNumberFormat="1" applyFont="1" applyBorder="1" applyAlignment="1" applyProtection="1">
      <alignment vertical="center"/>
      <protection locked="0"/>
    </xf>
    <xf numFmtId="166" fontId="5" fillId="0" borderId="0" xfId="0" applyNumberFormat="1" applyFont="1" applyAlignment="1" applyProtection="1">
      <alignment vertical="center"/>
      <protection locked="0"/>
    </xf>
    <xf numFmtId="0" fontId="8" fillId="5" borderId="5" xfId="0" applyFont="1" applyFill="1" applyBorder="1" applyAlignment="1" applyProtection="1">
      <alignment horizontal="center" vertical="center"/>
      <protection locked="0"/>
    </xf>
    <xf numFmtId="0" fontId="8" fillId="5" borderId="6" xfId="0" applyFont="1" applyFill="1" applyBorder="1" applyAlignment="1" applyProtection="1">
      <alignment horizontal="center" vertical="center"/>
      <protection locked="0"/>
    </xf>
    <xf numFmtId="0" fontId="8" fillId="5" borderId="7" xfId="0" applyFont="1" applyFill="1" applyBorder="1" applyAlignment="1" applyProtection="1">
      <alignment horizontal="center" vertical="center"/>
      <protection locked="0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5" borderId="1" xfId="0" applyFont="1" applyFill="1" applyBorder="1" applyAlignment="1" applyProtection="1">
      <alignment horizontal="right" vertical="center"/>
      <protection locked="0"/>
    </xf>
    <xf numFmtId="0" fontId="9" fillId="5" borderId="2" xfId="0" applyFont="1" applyFill="1" applyBorder="1" applyAlignment="1" applyProtection="1">
      <alignment horizontal="right" vertical="center"/>
      <protection locked="0"/>
    </xf>
    <xf numFmtId="0" fontId="9" fillId="5" borderId="3" xfId="0" applyFont="1" applyFill="1" applyBorder="1" applyAlignment="1" applyProtection="1">
      <alignment horizontal="right" vertical="center"/>
      <protection locked="0"/>
    </xf>
    <xf numFmtId="0" fontId="8" fillId="5" borderId="4" xfId="0" applyFont="1" applyFill="1" applyBorder="1" applyAlignment="1" applyProtection="1">
      <alignment horizontal="center" vertical="center"/>
      <protection locked="0"/>
    </xf>
    <xf numFmtId="0" fontId="16" fillId="5" borderId="4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D086D-3DDF-46CA-AB53-9AECD1702C34}">
  <sheetPr>
    <tabColor rgb="FFFFFF00"/>
    <pageSetUpPr fitToPage="1"/>
  </sheetPr>
  <dimension ref="A1:X266"/>
  <sheetViews>
    <sheetView tabSelected="1" view="pageBreakPreview" topLeftCell="A205" zoomScale="40" zoomScaleNormal="70" zoomScaleSheetLayoutView="40" zoomScalePageLayoutView="38" workbookViewId="0">
      <selection activeCell="Z240" sqref="Z240"/>
    </sheetView>
  </sheetViews>
  <sheetFormatPr defaultRowHeight="35.1" customHeight="1" x14ac:dyDescent="0.25"/>
  <cols>
    <col min="1" max="1" width="15.42578125" style="1" bestFit="1" customWidth="1"/>
    <col min="2" max="2" width="13" style="1" customWidth="1"/>
    <col min="3" max="3" width="99.42578125" style="2" customWidth="1"/>
    <col min="4" max="4" width="15" style="35" customWidth="1"/>
    <col min="5" max="5" width="11.5703125" style="35" customWidth="1"/>
    <col min="6" max="6" width="14.5703125" style="36" bestFit="1" customWidth="1"/>
    <col min="7" max="8" width="18.5703125" style="37" customWidth="1"/>
    <col min="9" max="9" width="14.85546875" style="38" customWidth="1"/>
    <col min="10" max="10" width="17.28515625" style="39" customWidth="1"/>
    <col min="11" max="11" width="21.140625" style="40" bestFit="1" customWidth="1"/>
    <col min="12" max="12" width="15.42578125" style="40" customWidth="1"/>
    <col min="13" max="13" width="17.5703125" style="41" customWidth="1"/>
    <col min="14" max="14" width="20" style="41" customWidth="1"/>
    <col min="15" max="15" width="19.5703125" style="42" customWidth="1"/>
    <col min="16" max="16" width="18.7109375" style="43" customWidth="1"/>
    <col min="17" max="17" width="23.85546875" style="11" bestFit="1" customWidth="1"/>
    <col min="18" max="18" width="28" style="11" bestFit="1" customWidth="1"/>
    <col min="19" max="19" width="10.85546875" style="11" bestFit="1" customWidth="1"/>
    <col min="20" max="21" width="10.7109375" style="11" bestFit="1" customWidth="1"/>
    <col min="22" max="22" width="20.140625" style="11" bestFit="1" customWidth="1"/>
    <col min="23" max="23" width="11.42578125" style="11" bestFit="1" customWidth="1"/>
    <col min="24" max="24" width="15.5703125" style="11" bestFit="1" customWidth="1"/>
    <col min="25" max="235" width="9.140625" style="11"/>
    <col min="236" max="236" width="10.140625" style="11" customWidth="1"/>
    <col min="237" max="237" width="49.5703125" style="11" bestFit="1" customWidth="1"/>
    <col min="238" max="238" width="23.85546875" style="11" bestFit="1" customWidth="1"/>
    <col min="239" max="239" width="11.140625" style="11" bestFit="1" customWidth="1"/>
    <col min="240" max="240" width="9.42578125" style="11" customWidth="1"/>
    <col min="241" max="241" width="16.140625" style="11" bestFit="1" customWidth="1"/>
    <col min="242" max="242" width="14.85546875" style="11" bestFit="1" customWidth="1"/>
    <col min="243" max="243" width="22.85546875" style="11" bestFit="1" customWidth="1"/>
    <col min="244" max="244" width="12.5703125" style="11" customWidth="1"/>
    <col min="245" max="245" width="19.140625" style="11" customWidth="1"/>
    <col min="246" max="246" width="17.140625" style="11" customWidth="1"/>
    <col min="247" max="247" width="18.5703125" style="11" customWidth="1"/>
    <col min="248" max="248" width="25" style="11" customWidth="1"/>
    <col min="249" max="249" width="41.42578125" style="11" customWidth="1"/>
    <col min="250" max="491" width="9.140625" style="11"/>
    <col min="492" max="492" width="10.140625" style="11" customWidth="1"/>
    <col min="493" max="493" width="49.5703125" style="11" bestFit="1" customWidth="1"/>
    <col min="494" max="494" width="23.85546875" style="11" bestFit="1" customWidth="1"/>
    <col min="495" max="495" width="11.140625" style="11" bestFit="1" customWidth="1"/>
    <col min="496" max="496" width="9.42578125" style="11" customWidth="1"/>
    <col min="497" max="497" width="16.140625" style="11" bestFit="1" customWidth="1"/>
    <col min="498" max="498" width="14.85546875" style="11" bestFit="1" customWidth="1"/>
    <col min="499" max="499" width="22.85546875" style="11" bestFit="1" customWidth="1"/>
    <col min="500" max="500" width="12.5703125" style="11" customWidth="1"/>
    <col min="501" max="501" width="19.140625" style="11" customWidth="1"/>
    <col min="502" max="502" width="17.140625" style="11" customWidth="1"/>
    <col min="503" max="503" width="18.5703125" style="11" customWidth="1"/>
    <col min="504" max="504" width="25" style="11" customWidth="1"/>
    <col min="505" max="505" width="41.42578125" style="11" customWidth="1"/>
    <col min="506" max="747" width="9.140625" style="11"/>
    <col min="748" max="748" width="10.140625" style="11" customWidth="1"/>
    <col min="749" max="749" width="49.5703125" style="11" bestFit="1" customWidth="1"/>
    <col min="750" max="750" width="23.85546875" style="11" bestFit="1" customWidth="1"/>
    <col min="751" max="751" width="11.140625" style="11" bestFit="1" customWidth="1"/>
    <col min="752" max="752" width="9.42578125" style="11" customWidth="1"/>
    <col min="753" max="753" width="16.140625" style="11" bestFit="1" customWidth="1"/>
    <col min="754" max="754" width="14.85546875" style="11" bestFit="1" customWidth="1"/>
    <col min="755" max="755" width="22.85546875" style="11" bestFit="1" customWidth="1"/>
    <col min="756" max="756" width="12.5703125" style="11" customWidth="1"/>
    <col min="757" max="757" width="19.140625" style="11" customWidth="1"/>
    <col min="758" max="758" width="17.140625" style="11" customWidth="1"/>
    <col min="759" max="759" width="18.5703125" style="11" customWidth="1"/>
    <col min="760" max="760" width="25" style="11" customWidth="1"/>
    <col min="761" max="761" width="41.42578125" style="11" customWidth="1"/>
    <col min="762" max="1003" width="9.140625" style="11"/>
    <col min="1004" max="1004" width="10.140625" style="11" customWidth="1"/>
    <col min="1005" max="1005" width="49.5703125" style="11" bestFit="1" customWidth="1"/>
    <col min="1006" max="1006" width="23.85546875" style="11" bestFit="1" customWidth="1"/>
    <col min="1007" max="1007" width="11.140625" style="11" bestFit="1" customWidth="1"/>
    <col min="1008" max="1008" width="9.42578125" style="11" customWidth="1"/>
    <col min="1009" max="1009" width="16.140625" style="11" bestFit="1" customWidth="1"/>
    <col min="1010" max="1010" width="14.85546875" style="11" bestFit="1" customWidth="1"/>
    <col min="1011" max="1011" width="22.85546875" style="11" bestFit="1" customWidth="1"/>
    <col min="1012" max="1012" width="12.5703125" style="11" customWidth="1"/>
    <col min="1013" max="1013" width="19.140625" style="11" customWidth="1"/>
    <col min="1014" max="1014" width="17.140625" style="11" customWidth="1"/>
    <col min="1015" max="1015" width="18.5703125" style="11" customWidth="1"/>
    <col min="1016" max="1016" width="25" style="11" customWidth="1"/>
    <col min="1017" max="1017" width="41.42578125" style="11" customWidth="1"/>
    <col min="1018" max="1259" width="9.140625" style="11"/>
    <col min="1260" max="1260" width="10.140625" style="11" customWidth="1"/>
    <col min="1261" max="1261" width="49.5703125" style="11" bestFit="1" customWidth="1"/>
    <col min="1262" max="1262" width="23.85546875" style="11" bestFit="1" customWidth="1"/>
    <col min="1263" max="1263" width="11.140625" style="11" bestFit="1" customWidth="1"/>
    <col min="1264" max="1264" width="9.42578125" style="11" customWidth="1"/>
    <col min="1265" max="1265" width="16.140625" style="11" bestFit="1" customWidth="1"/>
    <col min="1266" max="1266" width="14.85546875" style="11" bestFit="1" customWidth="1"/>
    <col min="1267" max="1267" width="22.85546875" style="11" bestFit="1" customWidth="1"/>
    <col min="1268" max="1268" width="12.5703125" style="11" customWidth="1"/>
    <col min="1269" max="1269" width="19.140625" style="11" customWidth="1"/>
    <col min="1270" max="1270" width="17.140625" style="11" customWidth="1"/>
    <col min="1271" max="1271" width="18.5703125" style="11" customWidth="1"/>
    <col min="1272" max="1272" width="25" style="11" customWidth="1"/>
    <col min="1273" max="1273" width="41.42578125" style="11" customWidth="1"/>
    <col min="1274" max="1515" width="9.140625" style="11"/>
    <col min="1516" max="1516" width="10.140625" style="11" customWidth="1"/>
    <col min="1517" max="1517" width="49.5703125" style="11" bestFit="1" customWidth="1"/>
    <col min="1518" max="1518" width="23.85546875" style="11" bestFit="1" customWidth="1"/>
    <col min="1519" max="1519" width="11.140625" style="11" bestFit="1" customWidth="1"/>
    <col min="1520" max="1520" width="9.42578125" style="11" customWidth="1"/>
    <col min="1521" max="1521" width="16.140625" style="11" bestFit="1" customWidth="1"/>
    <col min="1522" max="1522" width="14.85546875" style="11" bestFit="1" customWidth="1"/>
    <col min="1523" max="1523" width="22.85546875" style="11" bestFit="1" customWidth="1"/>
    <col min="1524" max="1524" width="12.5703125" style="11" customWidth="1"/>
    <col min="1525" max="1525" width="19.140625" style="11" customWidth="1"/>
    <col min="1526" max="1526" width="17.140625" style="11" customWidth="1"/>
    <col min="1527" max="1527" width="18.5703125" style="11" customWidth="1"/>
    <col min="1528" max="1528" width="25" style="11" customWidth="1"/>
    <col min="1529" max="1529" width="41.42578125" style="11" customWidth="1"/>
    <col min="1530" max="1771" width="9.140625" style="11"/>
    <col min="1772" max="1772" width="10.140625" style="11" customWidth="1"/>
    <col min="1773" max="1773" width="49.5703125" style="11" bestFit="1" customWidth="1"/>
    <col min="1774" max="1774" width="23.85546875" style="11" bestFit="1" customWidth="1"/>
    <col min="1775" max="1775" width="11.140625" style="11" bestFit="1" customWidth="1"/>
    <col min="1776" max="1776" width="9.42578125" style="11" customWidth="1"/>
    <col min="1777" max="1777" width="16.140625" style="11" bestFit="1" customWidth="1"/>
    <col min="1778" max="1778" width="14.85546875" style="11" bestFit="1" customWidth="1"/>
    <col min="1779" max="1779" width="22.85546875" style="11" bestFit="1" customWidth="1"/>
    <col min="1780" max="1780" width="12.5703125" style="11" customWidth="1"/>
    <col min="1781" max="1781" width="19.140625" style="11" customWidth="1"/>
    <col min="1782" max="1782" width="17.140625" style="11" customWidth="1"/>
    <col min="1783" max="1783" width="18.5703125" style="11" customWidth="1"/>
    <col min="1784" max="1784" width="25" style="11" customWidth="1"/>
    <col min="1785" max="1785" width="41.42578125" style="11" customWidth="1"/>
    <col min="1786" max="2027" width="9.140625" style="11"/>
    <col min="2028" max="2028" width="10.140625" style="11" customWidth="1"/>
    <col min="2029" max="2029" width="49.5703125" style="11" bestFit="1" customWidth="1"/>
    <col min="2030" max="2030" width="23.85546875" style="11" bestFit="1" customWidth="1"/>
    <col min="2031" max="2031" width="11.140625" style="11" bestFit="1" customWidth="1"/>
    <col min="2032" max="2032" width="9.42578125" style="11" customWidth="1"/>
    <col min="2033" max="2033" width="16.140625" style="11" bestFit="1" customWidth="1"/>
    <col min="2034" max="2034" width="14.85546875" style="11" bestFit="1" customWidth="1"/>
    <col min="2035" max="2035" width="22.85546875" style="11" bestFit="1" customWidth="1"/>
    <col min="2036" max="2036" width="12.5703125" style="11" customWidth="1"/>
    <col min="2037" max="2037" width="19.140625" style="11" customWidth="1"/>
    <col min="2038" max="2038" width="17.140625" style="11" customWidth="1"/>
    <col min="2039" max="2039" width="18.5703125" style="11" customWidth="1"/>
    <col min="2040" max="2040" width="25" style="11" customWidth="1"/>
    <col min="2041" max="2041" width="41.42578125" style="11" customWidth="1"/>
    <col min="2042" max="2283" width="9.140625" style="11"/>
    <col min="2284" max="2284" width="10.140625" style="11" customWidth="1"/>
    <col min="2285" max="2285" width="49.5703125" style="11" bestFit="1" customWidth="1"/>
    <col min="2286" max="2286" width="23.85546875" style="11" bestFit="1" customWidth="1"/>
    <col min="2287" max="2287" width="11.140625" style="11" bestFit="1" customWidth="1"/>
    <col min="2288" max="2288" width="9.42578125" style="11" customWidth="1"/>
    <col min="2289" max="2289" width="16.140625" style="11" bestFit="1" customWidth="1"/>
    <col min="2290" max="2290" width="14.85546875" style="11" bestFit="1" customWidth="1"/>
    <col min="2291" max="2291" width="22.85546875" style="11" bestFit="1" customWidth="1"/>
    <col min="2292" max="2292" width="12.5703125" style="11" customWidth="1"/>
    <col min="2293" max="2293" width="19.140625" style="11" customWidth="1"/>
    <col min="2294" max="2294" width="17.140625" style="11" customWidth="1"/>
    <col min="2295" max="2295" width="18.5703125" style="11" customWidth="1"/>
    <col min="2296" max="2296" width="25" style="11" customWidth="1"/>
    <col min="2297" max="2297" width="41.42578125" style="11" customWidth="1"/>
    <col min="2298" max="2539" width="9.140625" style="11"/>
    <col min="2540" max="2540" width="10.140625" style="11" customWidth="1"/>
    <col min="2541" max="2541" width="49.5703125" style="11" bestFit="1" customWidth="1"/>
    <col min="2542" max="2542" width="23.85546875" style="11" bestFit="1" customWidth="1"/>
    <col min="2543" max="2543" width="11.140625" style="11" bestFit="1" customWidth="1"/>
    <col min="2544" max="2544" width="9.42578125" style="11" customWidth="1"/>
    <col min="2545" max="2545" width="16.140625" style="11" bestFit="1" customWidth="1"/>
    <col min="2546" max="2546" width="14.85546875" style="11" bestFit="1" customWidth="1"/>
    <col min="2547" max="2547" width="22.85546875" style="11" bestFit="1" customWidth="1"/>
    <col min="2548" max="2548" width="12.5703125" style="11" customWidth="1"/>
    <col min="2549" max="2549" width="19.140625" style="11" customWidth="1"/>
    <col min="2550" max="2550" width="17.140625" style="11" customWidth="1"/>
    <col min="2551" max="2551" width="18.5703125" style="11" customWidth="1"/>
    <col min="2552" max="2552" width="25" style="11" customWidth="1"/>
    <col min="2553" max="2553" width="41.42578125" style="11" customWidth="1"/>
    <col min="2554" max="2795" width="9.140625" style="11"/>
    <col min="2796" max="2796" width="10.140625" style="11" customWidth="1"/>
    <col min="2797" max="2797" width="49.5703125" style="11" bestFit="1" customWidth="1"/>
    <col min="2798" max="2798" width="23.85546875" style="11" bestFit="1" customWidth="1"/>
    <col min="2799" max="2799" width="11.140625" style="11" bestFit="1" customWidth="1"/>
    <col min="2800" max="2800" width="9.42578125" style="11" customWidth="1"/>
    <col min="2801" max="2801" width="16.140625" style="11" bestFit="1" customWidth="1"/>
    <col min="2802" max="2802" width="14.85546875" style="11" bestFit="1" customWidth="1"/>
    <col min="2803" max="2803" width="22.85546875" style="11" bestFit="1" customWidth="1"/>
    <col min="2804" max="2804" width="12.5703125" style="11" customWidth="1"/>
    <col min="2805" max="2805" width="19.140625" style="11" customWidth="1"/>
    <col min="2806" max="2806" width="17.140625" style="11" customWidth="1"/>
    <col min="2807" max="2807" width="18.5703125" style="11" customWidth="1"/>
    <col min="2808" max="2808" width="25" style="11" customWidth="1"/>
    <col min="2809" max="2809" width="41.42578125" style="11" customWidth="1"/>
    <col min="2810" max="3051" width="9.140625" style="11"/>
    <col min="3052" max="3052" width="10.140625" style="11" customWidth="1"/>
    <col min="3053" max="3053" width="49.5703125" style="11" bestFit="1" customWidth="1"/>
    <col min="3054" max="3054" width="23.85546875" style="11" bestFit="1" customWidth="1"/>
    <col min="3055" max="3055" width="11.140625" style="11" bestFit="1" customWidth="1"/>
    <col min="3056" max="3056" width="9.42578125" style="11" customWidth="1"/>
    <col min="3057" max="3057" width="16.140625" style="11" bestFit="1" customWidth="1"/>
    <col min="3058" max="3058" width="14.85546875" style="11" bestFit="1" customWidth="1"/>
    <col min="3059" max="3059" width="22.85546875" style="11" bestFit="1" customWidth="1"/>
    <col min="3060" max="3060" width="12.5703125" style="11" customWidth="1"/>
    <col min="3061" max="3061" width="19.140625" style="11" customWidth="1"/>
    <col min="3062" max="3062" width="17.140625" style="11" customWidth="1"/>
    <col min="3063" max="3063" width="18.5703125" style="11" customWidth="1"/>
    <col min="3064" max="3064" width="25" style="11" customWidth="1"/>
    <col min="3065" max="3065" width="41.42578125" style="11" customWidth="1"/>
    <col min="3066" max="3307" width="9.140625" style="11"/>
    <col min="3308" max="3308" width="10.140625" style="11" customWidth="1"/>
    <col min="3309" max="3309" width="49.5703125" style="11" bestFit="1" customWidth="1"/>
    <col min="3310" max="3310" width="23.85546875" style="11" bestFit="1" customWidth="1"/>
    <col min="3311" max="3311" width="11.140625" style="11" bestFit="1" customWidth="1"/>
    <col min="3312" max="3312" width="9.42578125" style="11" customWidth="1"/>
    <col min="3313" max="3313" width="16.140625" style="11" bestFit="1" customWidth="1"/>
    <col min="3314" max="3314" width="14.85546875" style="11" bestFit="1" customWidth="1"/>
    <col min="3315" max="3315" width="22.85546875" style="11" bestFit="1" customWidth="1"/>
    <col min="3316" max="3316" width="12.5703125" style="11" customWidth="1"/>
    <col min="3317" max="3317" width="19.140625" style="11" customWidth="1"/>
    <col min="3318" max="3318" width="17.140625" style="11" customWidth="1"/>
    <col min="3319" max="3319" width="18.5703125" style="11" customWidth="1"/>
    <col min="3320" max="3320" width="25" style="11" customWidth="1"/>
    <col min="3321" max="3321" width="41.42578125" style="11" customWidth="1"/>
    <col min="3322" max="3563" width="9.140625" style="11"/>
    <col min="3564" max="3564" width="10.140625" style="11" customWidth="1"/>
    <col min="3565" max="3565" width="49.5703125" style="11" bestFit="1" customWidth="1"/>
    <col min="3566" max="3566" width="23.85546875" style="11" bestFit="1" customWidth="1"/>
    <col min="3567" max="3567" width="11.140625" style="11" bestFit="1" customWidth="1"/>
    <col min="3568" max="3568" width="9.42578125" style="11" customWidth="1"/>
    <col min="3569" max="3569" width="16.140625" style="11" bestFit="1" customWidth="1"/>
    <col min="3570" max="3570" width="14.85546875" style="11" bestFit="1" customWidth="1"/>
    <col min="3571" max="3571" width="22.85546875" style="11" bestFit="1" customWidth="1"/>
    <col min="3572" max="3572" width="12.5703125" style="11" customWidth="1"/>
    <col min="3573" max="3573" width="19.140625" style="11" customWidth="1"/>
    <col min="3574" max="3574" width="17.140625" style="11" customWidth="1"/>
    <col min="3575" max="3575" width="18.5703125" style="11" customWidth="1"/>
    <col min="3576" max="3576" width="25" style="11" customWidth="1"/>
    <col min="3577" max="3577" width="41.42578125" style="11" customWidth="1"/>
    <col min="3578" max="3819" width="9.140625" style="11"/>
    <col min="3820" max="3820" width="10.140625" style="11" customWidth="1"/>
    <col min="3821" max="3821" width="49.5703125" style="11" bestFit="1" customWidth="1"/>
    <col min="3822" max="3822" width="23.85546875" style="11" bestFit="1" customWidth="1"/>
    <col min="3823" max="3823" width="11.140625" style="11" bestFit="1" customWidth="1"/>
    <col min="3824" max="3824" width="9.42578125" style="11" customWidth="1"/>
    <col min="3825" max="3825" width="16.140625" style="11" bestFit="1" customWidth="1"/>
    <col min="3826" max="3826" width="14.85546875" style="11" bestFit="1" customWidth="1"/>
    <col min="3827" max="3827" width="22.85546875" style="11" bestFit="1" customWidth="1"/>
    <col min="3828" max="3828" width="12.5703125" style="11" customWidth="1"/>
    <col min="3829" max="3829" width="19.140625" style="11" customWidth="1"/>
    <col min="3830" max="3830" width="17.140625" style="11" customWidth="1"/>
    <col min="3831" max="3831" width="18.5703125" style="11" customWidth="1"/>
    <col min="3832" max="3832" width="25" style="11" customWidth="1"/>
    <col min="3833" max="3833" width="41.42578125" style="11" customWidth="1"/>
    <col min="3834" max="4075" width="9.140625" style="11"/>
    <col min="4076" max="4076" width="10.140625" style="11" customWidth="1"/>
    <col min="4077" max="4077" width="49.5703125" style="11" bestFit="1" customWidth="1"/>
    <col min="4078" max="4078" width="23.85546875" style="11" bestFit="1" customWidth="1"/>
    <col min="4079" max="4079" width="11.140625" style="11" bestFit="1" customWidth="1"/>
    <col min="4080" max="4080" width="9.42578125" style="11" customWidth="1"/>
    <col min="4081" max="4081" width="16.140625" style="11" bestFit="1" customWidth="1"/>
    <col min="4082" max="4082" width="14.85546875" style="11" bestFit="1" customWidth="1"/>
    <col min="4083" max="4083" width="22.85546875" style="11" bestFit="1" customWidth="1"/>
    <col min="4084" max="4084" width="12.5703125" style="11" customWidth="1"/>
    <col min="4085" max="4085" width="19.140625" style="11" customWidth="1"/>
    <col min="4086" max="4086" width="17.140625" style="11" customWidth="1"/>
    <col min="4087" max="4087" width="18.5703125" style="11" customWidth="1"/>
    <col min="4088" max="4088" width="25" style="11" customWidth="1"/>
    <col min="4089" max="4089" width="41.42578125" style="11" customWidth="1"/>
    <col min="4090" max="4331" width="9.140625" style="11"/>
    <col min="4332" max="4332" width="10.140625" style="11" customWidth="1"/>
    <col min="4333" max="4333" width="49.5703125" style="11" bestFit="1" customWidth="1"/>
    <col min="4334" max="4334" width="23.85546875" style="11" bestFit="1" customWidth="1"/>
    <col min="4335" max="4335" width="11.140625" style="11" bestFit="1" customWidth="1"/>
    <col min="4336" max="4336" width="9.42578125" style="11" customWidth="1"/>
    <col min="4337" max="4337" width="16.140625" style="11" bestFit="1" customWidth="1"/>
    <col min="4338" max="4338" width="14.85546875" style="11" bestFit="1" customWidth="1"/>
    <col min="4339" max="4339" width="22.85546875" style="11" bestFit="1" customWidth="1"/>
    <col min="4340" max="4340" width="12.5703125" style="11" customWidth="1"/>
    <col min="4341" max="4341" width="19.140625" style="11" customWidth="1"/>
    <col min="4342" max="4342" width="17.140625" style="11" customWidth="1"/>
    <col min="4343" max="4343" width="18.5703125" style="11" customWidth="1"/>
    <col min="4344" max="4344" width="25" style="11" customWidth="1"/>
    <col min="4345" max="4345" width="41.42578125" style="11" customWidth="1"/>
    <col min="4346" max="4587" width="9.140625" style="11"/>
    <col min="4588" max="4588" width="10.140625" style="11" customWidth="1"/>
    <col min="4589" max="4589" width="49.5703125" style="11" bestFit="1" customWidth="1"/>
    <col min="4590" max="4590" width="23.85546875" style="11" bestFit="1" customWidth="1"/>
    <col min="4591" max="4591" width="11.140625" style="11" bestFit="1" customWidth="1"/>
    <col min="4592" max="4592" width="9.42578125" style="11" customWidth="1"/>
    <col min="4593" max="4593" width="16.140625" style="11" bestFit="1" customWidth="1"/>
    <col min="4594" max="4594" width="14.85546875" style="11" bestFit="1" customWidth="1"/>
    <col min="4595" max="4595" width="22.85546875" style="11" bestFit="1" customWidth="1"/>
    <col min="4596" max="4596" width="12.5703125" style="11" customWidth="1"/>
    <col min="4597" max="4597" width="19.140625" style="11" customWidth="1"/>
    <col min="4598" max="4598" width="17.140625" style="11" customWidth="1"/>
    <col min="4599" max="4599" width="18.5703125" style="11" customWidth="1"/>
    <col min="4600" max="4600" width="25" style="11" customWidth="1"/>
    <col min="4601" max="4601" width="41.42578125" style="11" customWidth="1"/>
    <col min="4602" max="4843" width="9.140625" style="11"/>
    <col min="4844" max="4844" width="10.140625" style="11" customWidth="1"/>
    <col min="4845" max="4845" width="49.5703125" style="11" bestFit="1" customWidth="1"/>
    <col min="4846" max="4846" width="23.85546875" style="11" bestFit="1" customWidth="1"/>
    <col min="4847" max="4847" width="11.140625" style="11" bestFit="1" customWidth="1"/>
    <col min="4848" max="4848" width="9.42578125" style="11" customWidth="1"/>
    <col min="4849" max="4849" width="16.140625" style="11" bestFit="1" customWidth="1"/>
    <col min="4850" max="4850" width="14.85546875" style="11" bestFit="1" customWidth="1"/>
    <col min="4851" max="4851" width="22.85546875" style="11" bestFit="1" customWidth="1"/>
    <col min="4852" max="4852" width="12.5703125" style="11" customWidth="1"/>
    <col min="4853" max="4853" width="19.140625" style="11" customWidth="1"/>
    <col min="4854" max="4854" width="17.140625" style="11" customWidth="1"/>
    <col min="4855" max="4855" width="18.5703125" style="11" customWidth="1"/>
    <col min="4856" max="4856" width="25" style="11" customWidth="1"/>
    <col min="4857" max="4857" width="41.42578125" style="11" customWidth="1"/>
    <col min="4858" max="5099" width="9.140625" style="11"/>
    <col min="5100" max="5100" width="10.140625" style="11" customWidth="1"/>
    <col min="5101" max="5101" width="49.5703125" style="11" bestFit="1" customWidth="1"/>
    <col min="5102" max="5102" width="23.85546875" style="11" bestFit="1" customWidth="1"/>
    <col min="5103" max="5103" width="11.140625" style="11" bestFit="1" customWidth="1"/>
    <col min="5104" max="5104" width="9.42578125" style="11" customWidth="1"/>
    <col min="5105" max="5105" width="16.140625" style="11" bestFit="1" customWidth="1"/>
    <col min="5106" max="5106" width="14.85546875" style="11" bestFit="1" customWidth="1"/>
    <col min="5107" max="5107" width="22.85546875" style="11" bestFit="1" customWidth="1"/>
    <col min="5108" max="5108" width="12.5703125" style="11" customWidth="1"/>
    <col min="5109" max="5109" width="19.140625" style="11" customWidth="1"/>
    <col min="5110" max="5110" width="17.140625" style="11" customWidth="1"/>
    <col min="5111" max="5111" width="18.5703125" style="11" customWidth="1"/>
    <col min="5112" max="5112" width="25" style="11" customWidth="1"/>
    <col min="5113" max="5113" width="41.42578125" style="11" customWidth="1"/>
    <col min="5114" max="5355" width="9.140625" style="11"/>
    <col min="5356" max="5356" width="10.140625" style="11" customWidth="1"/>
    <col min="5357" max="5357" width="49.5703125" style="11" bestFit="1" customWidth="1"/>
    <col min="5358" max="5358" width="23.85546875" style="11" bestFit="1" customWidth="1"/>
    <col min="5359" max="5359" width="11.140625" style="11" bestFit="1" customWidth="1"/>
    <col min="5360" max="5360" width="9.42578125" style="11" customWidth="1"/>
    <col min="5361" max="5361" width="16.140625" style="11" bestFit="1" customWidth="1"/>
    <col min="5362" max="5362" width="14.85546875" style="11" bestFit="1" customWidth="1"/>
    <col min="5363" max="5363" width="22.85546875" style="11" bestFit="1" customWidth="1"/>
    <col min="5364" max="5364" width="12.5703125" style="11" customWidth="1"/>
    <col min="5365" max="5365" width="19.140625" style="11" customWidth="1"/>
    <col min="5366" max="5366" width="17.140625" style="11" customWidth="1"/>
    <col min="5367" max="5367" width="18.5703125" style="11" customWidth="1"/>
    <col min="5368" max="5368" width="25" style="11" customWidth="1"/>
    <col min="5369" max="5369" width="41.42578125" style="11" customWidth="1"/>
    <col min="5370" max="5611" width="9.140625" style="11"/>
    <col min="5612" max="5612" width="10.140625" style="11" customWidth="1"/>
    <col min="5613" max="5613" width="49.5703125" style="11" bestFit="1" customWidth="1"/>
    <col min="5614" max="5614" width="23.85546875" style="11" bestFit="1" customWidth="1"/>
    <col min="5615" max="5615" width="11.140625" style="11" bestFit="1" customWidth="1"/>
    <col min="5616" max="5616" width="9.42578125" style="11" customWidth="1"/>
    <col min="5617" max="5617" width="16.140625" style="11" bestFit="1" customWidth="1"/>
    <col min="5618" max="5618" width="14.85546875" style="11" bestFit="1" customWidth="1"/>
    <col min="5619" max="5619" width="22.85546875" style="11" bestFit="1" customWidth="1"/>
    <col min="5620" max="5620" width="12.5703125" style="11" customWidth="1"/>
    <col min="5621" max="5621" width="19.140625" style="11" customWidth="1"/>
    <col min="5622" max="5622" width="17.140625" style="11" customWidth="1"/>
    <col min="5623" max="5623" width="18.5703125" style="11" customWidth="1"/>
    <col min="5624" max="5624" width="25" style="11" customWidth="1"/>
    <col min="5625" max="5625" width="41.42578125" style="11" customWidth="1"/>
    <col min="5626" max="5867" width="9.140625" style="11"/>
    <col min="5868" max="5868" width="10.140625" style="11" customWidth="1"/>
    <col min="5869" max="5869" width="49.5703125" style="11" bestFit="1" customWidth="1"/>
    <col min="5870" max="5870" width="23.85546875" style="11" bestFit="1" customWidth="1"/>
    <col min="5871" max="5871" width="11.140625" style="11" bestFit="1" customWidth="1"/>
    <col min="5872" max="5872" width="9.42578125" style="11" customWidth="1"/>
    <col min="5873" max="5873" width="16.140625" style="11" bestFit="1" customWidth="1"/>
    <col min="5874" max="5874" width="14.85546875" style="11" bestFit="1" customWidth="1"/>
    <col min="5875" max="5875" width="22.85546875" style="11" bestFit="1" customWidth="1"/>
    <col min="5876" max="5876" width="12.5703125" style="11" customWidth="1"/>
    <col min="5877" max="5877" width="19.140625" style="11" customWidth="1"/>
    <col min="5878" max="5878" width="17.140625" style="11" customWidth="1"/>
    <col min="5879" max="5879" width="18.5703125" style="11" customWidth="1"/>
    <col min="5880" max="5880" width="25" style="11" customWidth="1"/>
    <col min="5881" max="5881" width="41.42578125" style="11" customWidth="1"/>
    <col min="5882" max="6123" width="9.140625" style="11"/>
    <col min="6124" max="6124" width="10.140625" style="11" customWidth="1"/>
    <col min="6125" max="6125" width="49.5703125" style="11" bestFit="1" customWidth="1"/>
    <col min="6126" max="6126" width="23.85546875" style="11" bestFit="1" customWidth="1"/>
    <col min="6127" max="6127" width="11.140625" style="11" bestFit="1" customWidth="1"/>
    <col min="6128" max="6128" width="9.42578125" style="11" customWidth="1"/>
    <col min="6129" max="6129" width="16.140625" style="11" bestFit="1" customWidth="1"/>
    <col min="6130" max="6130" width="14.85546875" style="11" bestFit="1" customWidth="1"/>
    <col min="6131" max="6131" width="22.85546875" style="11" bestFit="1" customWidth="1"/>
    <col min="6132" max="6132" width="12.5703125" style="11" customWidth="1"/>
    <col min="6133" max="6133" width="19.140625" style="11" customWidth="1"/>
    <col min="6134" max="6134" width="17.140625" style="11" customWidth="1"/>
    <col min="6135" max="6135" width="18.5703125" style="11" customWidth="1"/>
    <col min="6136" max="6136" width="25" style="11" customWidth="1"/>
    <col min="6137" max="6137" width="41.42578125" style="11" customWidth="1"/>
    <col min="6138" max="6379" width="9.140625" style="11"/>
    <col min="6380" max="6380" width="10.140625" style="11" customWidth="1"/>
    <col min="6381" max="6381" width="49.5703125" style="11" bestFit="1" customWidth="1"/>
    <col min="6382" max="6382" width="23.85546875" style="11" bestFit="1" customWidth="1"/>
    <col min="6383" max="6383" width="11.140625" style="11" bestFit="1" customWidth="1"/>
    <col min="6384" max="6384" width="9.42578125" style="11" customWidth="1"/>
    <col min="6385" max="6385" width="16.140625" style="11" bestFit="1" customWidth="1"/>
    <col min="6386" max="6386" width="14.85546875" style="11" bestFit="1" customWidth="1"/>
    <col min="6387" max="6387" width="22.85546875" style="11" bestFit="1" customWidth="1"/>
    <col min="6388" max="6388" width="12.5703125" style="11" customWidth="1"/>
    <col min="6389" max="6389" width="19.140625" style="11" customWidth="1"/>
    <col min="6390" max="6390" width="17.140625" style="11" customWidth="1"/>
    <col min="6391" max="6391" width="18.5703125" style="11" customWidth="1"/>
    <col min="6392" max="6392" width="25" style="11" customWidth="1"/>
    <col min="6393" max="6393" width="41.42578125" style="11" customWidth="1"/>
    <col min="6394" max="6635" width="9.140625" style="11"/>
    <col min="6636" max="6636" width="10.140625" style="11" customWidth="1"/>
    <col min="6637" max="6637" width="49.5703125" style="11" bestFit="1" customWidth="1"/>
    <col min="6638" max="6638" width="23.85546875" style="11" bestFit="1" customWidth="1"/>
    <col min="6639" max="6639" width="11.140625" style="11" bestFit="1" customWidth="1"/>
    <col min="6640" max="6640" width="9.42578125" style="11" customWidth="1"/>
    <col min="6641" max="6641" width="16.140625" style="11" bestFit="1" customWidth="1"/>
    <col min="6642" max="6642" width="14.85546875" style="11" bestFit="1" customWidth="1"/>
    <col min="6643" max="6643" width="22.85546875" style="11" bestFit="1" customWidth="1"/>
    <col min="6644" max="6644" width="12.5703125" style="11" customWidth="1"/>
    <col min="6645" max="6645" width="19.140625" style="11" customWidth="1"/>
    <col min="6646" max="6646" width="17.140625" style="11" customWidth="1"/>
    <col min="6647" max="6647" width="18.5703125" style="11" customWidth="1"/>
    <col min="6648" max="6648" width="25" style="11" customWidth="1"/>
    <col min="6649" max="6649" width="41.42578125" style="11" customWidth="1"/>
    <col min="6650" max="6891" width="9.140625" style="11"/>
    <col min="6892" max="6892" width="10.140625" style="11" customWidth="1"/>
    <col min="6893" max="6893" width="49.5703125" style="11" bestFit="1" customWidth="1"/>
    <col min="6894" max="6894" width="23.85546875" style="11" bestFit="1" customWidth="1"/>
    <col min="6895" max="6895" width="11.140625" style="11" bestFit="1" customWidth="1"/>
    <col min="6896" max="6896" width="9.42578125" style="11" customWidth="1"/>
    <col min="6897" max="6897" width="16.140625" style="11" bestFit="1" customWidth="1"/>
    <col min="6898" max="6898" width="14.85546875" style="11" bestFit="1" customWidth="1"/>
    <col min="6899" max="6899" width="22.85546875" style="11" bestFit="1" customWidth="1"/>
    <col min="6900" max="6900" width="12.5703125" style="11" customWidth="1"/>
    <col min="6901" max="6901" width="19.140625" style="11" customWidth="1"/>
    <col min="6902" max="6902" width="17.140625" style="11" customWidth="1"/>
    <col min="6903" max="6903" width="18.5703125" style="11" customWidth="1"/>
    <col min="6904" max="6904" width="25" style="11" customWidth="1"/>
    <col min="6905" max="6905" width="41.42578125" style="11" customWidth="1"/>
    <col min="6906" max="7147" width="9.140625" style="11"/>
    <col min="7148" max="7148" width="10.140625" style="11" customWidth="1"/>
    <col min="7149" max="7149" width="49.5703125" style="11" bestFit="1" customWidth="1"/>
    <col min="7150" max="7150" width="23.85546875" style="11" bestFit="1" customWidth="1"/>
    <col min="7151" max="7151" width="11.140625" style="11" bestFit="1" customWidth="1"/>
    <col min="7152" max="7152" width="9.42578125" style="11" customWidth="1"/>
    <col min="7153" max="7153" width="16.140625" style="11" bestFit="1" customWidth="1"/>
    <col min="7154" max="7154" width="14.85546875" style="11" bestFit="1" customWidth="1"/>
    <col min="7155" max="7155" width="22.85546875" style="11" bestFit="1" customWidth="1"/>
    <col min="7156" max="7156" width="12.5703125" style="11" customWidth="1"/>
    <col min="7157" max="7157" width="19.140625" style="11" customWidth="1"/>
    <col min="7158" max="7158" width="17.140625" style="11" customWidth="1"/>
    <col min="7159" max="7159" width="18.5703125" style="11" customWidth="1"/>
    <col min="7160" max="7160" width="25" style="11" customWidth="1"/>
    <col min="7161" max="7161" width="41.42578125" style="11" customWidth="1"/>
    <col min="7162" max="7403" width="9.140625" style="11"/>
    <col min="7404" max="7404" width="10.140625" style="11" customWidth="1"/>
    <col min="7405" max="7405" width="49.5703125" style="11" bestFit="1" customWidth="1"/>
    <col min="7406" max="7406" width="23.85546875" style="11" bestFit="1" customWidth="1"/>
    <col min="7407" max="7407" width="11.140625" style="11" bestFit="1" customWidth="1"/>
    <col min="7408" max="7408" width="9.42578125" style="11" customWidth="1"/>
    <col min="7409" max="7409" width="16.140625" style="11" bestFit="1" customWidth="1"/>
    <col min="7410" max="7410" width="14.85546875" style="11" bestFit="1" customWidth="1"/>
    <col min="7411" max="7411" width="22.85546875" style="11" bestFit="1" customWidth="1"/>
    <col min="7412" max="7412" width="12.5703125" style="11" customWidth="1"/>
    <col min="7413" max="7413" width="19.140625" style="11" customWidth="1"/>
    <col min="7414" max="7414" width="17.140625" style="11" customWidth="1"/>
    <col min="7415" max="7415" width="18.5703125" style="11" customWidth="1"/>
    <col min="7416" max="7416" width="25" style="11" customWidth="1"/>
    <col min="7417" max="7417" width="41.42578125" style="11" customWidth="1"/>
    <col min="7418" max="7659" width="9.140625" style="11"/>
    <col min="7660" max="7660" width="10.140625" style="11" customWidth="1"/>
    <col min="7661" max="7661" width="49.5703125" style="11" bestFit="1" customWidth="1"/>
    <col min="7662" max="7662" width="23.85546875" style="11" bestFit="1" customWidth="1"/>
    <col min="7663" max="7663" width="11.140625" style="11" bestFit="1" customWidth="1"/>
    <col min="7664" max="7664" width="9.42578125" style="11" customWidth="1"/>
    <col min="7665" max="7665" width="16.140625" style="11" bestFit="1" customWidth="1"/>
    <col min="7666" max="7666" width="14.85546875" style="11" bestFit="1" customWidth="1"/>
    <col min="7667" max="7667" width="22.85546875" style="11" bestFit="1" customWidth="1"/>
    <col min="7668" max="7668" width="12.5703125" style="11" customWidth="1"/>
    <col min="7669" max="7669" width="19.140625" style="11" customWidth="1"/>
    <col min="7670" max="7670" width="17.140625" style="11" customWidth="1"/>
    <col min="7671" max="7671" width="18.5703125" style="11" customWidth="1"/>
    <col min="7672" max="7672" width="25" style="11" customWidth="1"/>
    <col min="7673" max="7673" width="41.42578125" style="11" customWidth="1"/>
    <col min="7674" max="7915" width="9.140625" style="11"/>
    <col min="7916" max="7916" width="10.140625" style="11" customWidth="1"/>
    <col min="7917" max="7917" width="49.5703125" style="11" bestFit="1" customWidth="1"/>
    <col min="7918" max="7918" width="23.85546875" style="11" bestFit="1" customWidth="1"/>
    <col min="7919" max="7919" width="11.140625" style="11" bestFit="1" customWidth="1"/>
    <col min="7920" max="7920" width="9.42578125" style="11" customWidth="1"/>
    <col min="7921" max="7921" width="16.140625" style="11" bestFit="1" customWidth="1"/>
    <col min="7922" max="7922" width="14.85546875" style="11" bestFit="1" customWidth="1"/>
    <col min="7923" max="7923" width="22.85546875" style="11" bestFit="1" customWidth="1"/>
    <col min="7924" max="7924" width="12.5703125" style="11" customWidth="1"/>
    <col min="7925" max="7925" width="19.140625" style="11" customWidth="1"/>
    <col min="7926" max="7926" width="17.140625" style="11" customWidth="1"/>
    <col min="7927" max="7927" width="18.5703125" style="11" customWidth="1"/>
    <col min="7928" max="7928" width="25" style="11" customWidth="1"/>
    <col min="7929" max="7929" width="41.42578125" style="11" customWidth="1"/>
    <col min="7930" max="8171" width="9.140625" style="11"/>
    <col min="8172" max="8172" width="10.140625" style="11" customWidth="1"/>
    <col min="8173" max="8173" width="49.5703125" style="11" bestFit="1" customWidth="1"/>
    <col min="8174" max="8174" width="23.85546875" style="11" bestFit="1" customWidth="1"/>
    <col min="8175" max="8175" width="11.140625" style="11" bestFit="1" customWidth="1"/>
    <col min="8176" max="8176" width="9.42578125" style="11" customWidth="1"/>
    <col min="8177" max="8177" width="16.140625" style="11" bestFit="1" customWidth="1"/>
    <col min="8178" max="8178" width="14.85546875" style="11" bestFit="1" customWidth="1"/>
    <col min="8179" max="8179" width="22.85546875" style="11" bestFit="1" customWidth="1"/>
    <col min="8180" max="8180" width="12.5703125" style="11" customWidth="1"/>
    <col min="8181" max="8181" width="19.140625" style="11" customWidth="1"/>
    <col min="8182" max="8182" width="17.140625" style="11" customWidth="1"/>
    <col min="8183" max="8183" width="18.5703125" style="11" customWidth="1"/>
    <col min="8184" max="8184" width="25" style="11" customWidth="1"/>
    <col min="8185" max="8185" width="41.42578125" style="11" customWidth="1"/>
    <col min="8186" max="8427" width="9.140625" style="11"/>
    <col min="8428" max="8428" width="10.140625" style="11" customWidth="1"/>
    <col min="8429" max="8429" width="49.5703125" style="11" bestFit="1" customWidth="1"/>
    <col min="8430" max="8430" width="23.85546875" style="11" bestFit="1" customWidth="1"/>
    <col min="8431" max="8431" width="11.140625" style="11" bestFit="1" customWidth="1"/>
    <col min="8432" max="8432" width="9.42578125" style="11" customWidth="1"/>
    <col min="8433" max="8433" width="16.140625" style="11" bestFit="1" customWidth="1"/>
    <col min="8434" max="8434" width="14.85546875" style="11" bestFit="1" customWidth="1"/>
    <col min="8435" max="8435" width="22.85546875" style="11" bestFit="1" customWidth="1"/>
    <col min="8436" max="8436" width="12.5703125" style="11" customWidth="1"/>
    <col min="8437" max="8437" width="19.140625" style="11" customWidth="1"/>
    <col min="8438" max="8438" width="17.140625" style="11" customWidth="1"/>
    <col min="8439" max="8439" width="18.5703125" style="11" customWidth="1"/>
    <col min="8440" max="8440" width="25" style="11" customWidth="1"/>
    <col min="8441" max="8441" width="41.42578125" style="11" customWidth="1"/>
    <col min="8442" max="8683" width="9.140625" style="11"/>
    <col min="8684" max="8684" width="10.140625" style="11" customWidth="1"/>
    <col min="8685" max="8685" width="49.5703125" style="11" bestFit="1" customWidth="1"/>
    <col min="8686" max="8686" width="23.85546875" style="11" bestFit="1" customWidth="1"/>
    <col min="8687" max="8687" width="11.140625" style="11" bestFit="1" customWidth="1"/>
    <col min="8688" max="8688" width="9.42578125" style="11" customWidth="1"/>
    <col min="8689" max="8689" width="16.140625" style="11" bestFit="1" customWidth="1"/>
    <col min="8690" max="8690" width="14.85546875" style="11" bestFit="1" customWidth="1"/>
    <col min="8691" max="8691" width="22.85546875" style="11" bestFit="1" customWidth="1"/>
    <col min="8692" max="8692" width="12.5703125" style="11" customWidth="1"/>
    <col min="8693" max="8693" width="19.140625" style="11" customWidth="1"/>
    <col min="8694" max="8694" width="17.140625" style="11" customWidth="1"/>
    <col min="8695" max="8695" width="18.5703125" style="11" customWidth="1"/>
    <col min="8696" max="8696" width="25" style="11" customWidth="1"/>
    <col min="8697" max="8697" width="41.42578125" style="11" customWidth="1"/>
    <col min="8698" max="8939" width="9.140625" style="11"/>
    <col min="8940" max="8940" width="10.140625" style="11" customWidth="1"/>
    <col min="8941" max="8941" width="49.5703125" style="11" bestFit="1" customWidth="1"/>
    <col min="8942" max="8942" width="23.85546875" style="11" bestFit="1" customWidth="1"/>
    <col min="8943" max="8943" width="11.140625" style="11" bestFit="1" customWidth="1"/>
    <col min="8944" max="8944" width="9.42578125" style="11" customWidth="1"/>
    <col min="8945" max="8945" width="16.140625" style="11" bestFit="1" customWidth="1"/>
    <col min="8946" max="8946" width="14.85546875" style="11" bestFit="1" customWidth="1"/>
    <col min="8947" max="8947" width="22.85546875" style="11" bestFit="1" customWidth="1"/>
    <col min="8948" max="8948" width="12.5703125" style="11" customWidth="1"/>
    <col min="8949" max="8949" width="19.140625" style="11" customWidth="1"/>
    <col min="8950" max="8950" width="17.140625" style="11" customWidth="1"/>
    <col min="8951" max="8951" width="18.5703125" style="11" customWidth="1"/>
    <col min="8952" max="8952" width="25" style="11" customWidth="1"/>
    <col min="8953" max="8953" width="41.42578125" style="11" customWidth="1"/>
    <col min="8954" max="9195" width="9.140625" style="11"/>
    <col min="9196" max="9196" width="10.140625" style="11" customWidth="1"/>
    <col min="9197" max="9197" width="49.5703125" style="11" bestFit="1" customWidth="1"/>
    <col min="9198" max="9198" width="23.85546875" style="11" bestFit="1" customWidth="1"/>
    <col min="9199" max="9199" width="11.140625" style="11" bestFit="1" customWidth="1"/>
    <col min="9200" max="9200" width="9.42578125" style="11" customWidth="1"/>
    <col min="9201" max="9201" width="16.140625" style="11" bestFit="1" customWidth="1"/>
    <col min="9202" max="9202" width="14.85546875" style="11" bestFit="1" customWidth="1"/>
    <col min="9203" max="9203" width="22.85546875" style="11" bestFit="1" customWidth="1"/>
    <col min="9204" max="9204" width="12.5703125" style="11" customWidth="1"/>
    <col min="9205" max="9205" width="19.140625" style="11" customWidth="1"/>
    <col min="9206" max="9206" width="17.140625" style="11" customWidth="1"/>
    <col min="9207" max="9207" width="18.5703125" style="11" customWidth="1"/>
    <col min="9208" max="9208" width="25" style="11" customWidth="1"/>
    <col min="9209" max="9209" width="41.42578125" style="11" customWidth="1"/>
    <col min="9210" max="9451" width="9.140625" style="11"/>
    <col min="9452" max="9452" width="10.140625" style="11" customWidth="1"/>
    <col min="9453" max="9453" width="49.5703125" style="11" bestFit="1" customWidth="1"/>
    <col min="9454" max="9454" width="23.85546875" style="11" bestFit="1" customWidth="1"/>
    <col min="9455" max="9455" width="11.140625" style="11" bestFit="1" customWidth="1"/>
    <col min="9456" max="9456" width="9.42578125" style="11" customWidth="1"/>
    <col min="9457" max="9457" width="16.140625" style="11" bestFit="1" customWidth="1"/>
    <col min="9458" max="9458" width="14.85546875" style="11" bestFit="1" customWidth="1"/>
    <col min="9459" max="9459" width="22.85546875" style="11" bestFit="1" customWidth="1"/>
    <col min="9460" max="9460" width="12.5703125" style="11" customWidth="1"/>
    <col min="9461" max="9461" width="19.140625" style="11" customWidth="1"/>
    <col min="9462" max="9462" width="17.140625" style="11" customWidth="1"/>
    <col min="9463" max="9463" width="18.5703125" style="11" customWidth="1"/>
    <col min="9464" max="9464" width="25" style="11" customWidth="1"/>
    <col min="9465" max="9465" width="41.42578125" style="11" customWidth="1"/>
    <col min="9466" max="9707" width="9.140625" style="11"/>
    <col min="9708" max="9708" width="10.140625" style="11" customWidth="1"/>
    <col min="9709" max="9709" width="49.5703125" style="11" bestFit="1" customWidth="1"/>
    <col min="9710" max="9710" width="23.85546875" style="11" bestFit="1" customWidth="1"/>
    <col min="9711" max="9711" width="11.140625" style="11" bestFit="1" customWidth="1"/>
    <col min="9712" max="9712" width="9.42578125" style="11" customWidth="1"/>
    <col min="9713" max="9713" width="16.140625" style="11" bestFit="1" customWidth="1"/>
    <col min="9714" max="9714" width="14.85546875" style="11" bestFit="1" customWidth="1"/>
    <col min="9715" max="9715" width="22.85546875" style="11" bestFit="1" customWidth="1"/>
    <col min="9716" max="9716" width="12.5703125" style="11" customWidth="1"/>
    <col min="9717" max="9717" width="19.140625" style="11" customWidth="1"/>
    <col min="9718" max="9718" width="17.140625" style="11" customWidth="1"/>
    <col min="9719" max="9719" width="18.5703125" style="11" customWidth="1"/>
    <col min="9720" max="9720" width="25" style="11" customWidth="1"/>
    <col min="9721" max="9721" width="41.42578125" style="11" customWidth="1"/>
    <col min="9722" max="9963" width="9.140625" style="11"/>
    <col min="9964" max="9964" width="10.140625" style="11" customWidth="1"/>
    <col min="9965" max="9965" width="49.5703125" style="11" bestFit="1" customWidth="1"/>
    <col min="9966" max="9966" width="23.85546875" style="11" bestFit="1" customWidth="1"/>
    <col min="9967" max="9967" width="11.140625" style="11" bestFit="1" customWidth="1"/>
    <col min="9968" max="9968" width="9.42578125" style="11" customWidth="1"/>
    <col min="9969" max="9969" width="16.140625" style="11" bestFit="1" customWidth="1"/>
    <col min="9970" max="9970" width="14.85546875" style="11" bestFit="1" customWidth="1"/>
    <col min="9971" max="9971" width="22.85546875" style="11" bestFit="1" customWidth="1"/>
    <col min="9972" max="9972" width="12.5703125" style="11" customWidth="1"/>
    <col min="9973" max="9973" width="19.140625" style="11" customWidth="1"/>
    <col min="9974" max="9974" width="17.140625" style="11" customWidth="1"/>
    <col min="9975" max="9975" width="18.5703125" style="11" customWidth="1"/>
    <col min="9976" max="9976" width="25" style="11" customWidth="1"/>
    <col min="9977" max="9977" width="41.42578125" style="11" customWidth="1"/>
    <col min="9978" max="10219" width="9.140625" style="11"/>
    <col min="10220" max="10220" width="10.140625" style="11" customWidth="1"/>
    <col min="10221" max="10221" width="49.5703125" style="11" bestFit="1" customWidth="1"/>
    <col min="10222" max="10222" width="23.85546875" style="11" bestFit="1" customWidth="1"/>
    <col min="10223" max="10223" width="11.140625" style="11" bestFit="1" customWidth="1"/>
    <col min="10224" max="10224" width="9.42578125" style="11" customWidth="1"/>
    <col min="10225" max="10225" width="16.140625" style="11" bestFit="1" customWidth="1"/>
    <col min="10226" max="10226" width="14.85546875" style="11" bestFit="1" customWidth="1"/>
    <col min="10227" max="10227" width="22.85546875" style="11" bestFit="1" customWidth="1"/>
    <col min="10228" max="10228" width="12.5703125" style="11" customWidth="1"/>
    <col min="10229" max="10229" width="19.140625" style="11" customWidth="1"/>
    <col min="10230" max="10230" width="17.140625" style="11" customWidth="1"/>
    <col min="10231" max="10231" width="18.5703125" style="11" customWidth="1"/>
    <col min="10232" max="10232" width="25" style="11" customWidth="1"/>
    <col min="10233" max="10233" width="41.42578125" style="11" customWidth="1"/>
    <col min="10234" max="10475" width="9.140625" style="11"/>
    <col min="10476" max="10476" width="10.140625" style="11" customWidth="1"/>
    <col min="10477" max="10477" width="49.5703125" style="11" bestFit="1" customWidth="1"/>
    <col min="10478" max="10478" width="23.85546875" style="11" bestFit="1" customWidth="1"/>
    <col min="10479" max="10479" width="11.140625" style="11" bestFit="1" customWidth="1"/>
    <col min="10480" max="10480" width="9.42578125" style="11" customWidth="1"/>
    <col min="10481" max="10481" width="16.140625" style="11" bestFit="1" customWidth="1"/>
    <col min="10482" max="10482" width="14.85546875" style="11" bestFit="1" customWidth="1"/>
    <col min="10483" max="10483" width="22.85546875" style="11" bestFit="1" customWidth="1"/>
    <col min="10484" max="10484" width="12.5703125" style="11" customWidth="1"/>
    <col min="10485" max="10485" width="19.140625" style="11" customWidth="1"/>
    <col min="10486" max="10486" width="17.140625" style="11" customWidth="1"/>
    <col min="10487" max="10487" width="18.5703125" style="11" customWidth="1"/>
    <col min="10488" max="10488" width="25" style="11" customWidth="1"/>
    <col min="10489" max="10489" width="41.42578125" style="11" customWidth="1"/>
    <col min="10490" max="10731" width="9.140625" style="11"/>
    <col min="10732" max="10732" width="10.140625" style="11" customWidth="1"/>
    <col min="10733" max="10733" width="49.5703125" style="11" bestFit="1" customWidth="1"/>
    <col min="10734" max="10734" width="23.85546875" style="11" bestFit="1" customWidth="1"/>
    <col min="10735" max="10735" width="11.140625" style="11" bestFit="1" customWidth="1"/>
    <col min="10736" max="10736" width="9.42578125" style="11" customWidth="1"/>
    <col min="10737" max="10737" width="16.140625" style="11" bestFit="1" customWidth="1"/>
    <col min="10738" max="10738" width="14.85546875" style="11" bestFit="1" customWidth="1"/>
    <col min="10739" max="10739" width="22.85546875" style="11" bestFit="1" customWidth="1"/>
    <col min="10740" max="10740" width="12.5703125" style="11" customWidth="1"/>
    <col min="10741" max="10741" width="19.140625" style="11" customWidth="1"/>
    <col min="10742" max="10742" width="17.140625" style="11" customWidth="1"/>
    <col min="10743" max="10743" width="18.5703125" style="11" customWidth="1"/>
    <col min="10744" max="10744" width="25" style="11" customWidth="1"/>
    <col min="10745" max="10745" width="41.42578125" style="11" customWidth="1"/>
    <col min="10746" max="10987" width="9.140625" style="11"/>
    <col min="10988" max="10988" width="10.140625" style="11" customWidth="1"/>
    <col min="10989" max="10989" width="49.5703125" style="11" bestFit="1" customWidth="1"/>
    <col min="10990" max="10990" width="23.85546875" style="11" bestFit="1" customWidth="1"/>
    <col min="10991" max="10991" width="11.140625" style="11" bestFit="1" customWidth="1"/>
    <col min="10992" max="10992" width="9.42578125" style="11" customWidth="1"/>
    <col min="10993" max="10993" width="16.140625" style="11" bestFit="1" customWidth="1"/>
    <col min="10994" max="10994" width="14.85546875" style="11" bestFit="1" customWidth="1"/>
    <col min="10995" max="10995" width="22.85546875" style="11" bestFit="1" customWidth="1"/>
    <col min="10996" max="10996" width="12.5703125" style="11" customWidth="1"/>
    <col min="10997" max="10997" width="19.140625" style="11" customWidth="1"/>
    <col min="10998" max="10998" width="17.140625" style="11" customWidth="1"/>
    <col min="10999" max="10999" width="18.5703125" style="11" customWidth="1"/>
    <col min="11000" max="11000" width="25" style="11" customWidth="1"/>
    <col min="11001" max="11001" width="41.42578125" style="11" customWidth="1"/>
    <col min="11002" max="11243" width="9.140625" style="11"/>
    <col min="11244" max="11244" width="10.140625" style="11" customWidth="1"/>
    <col min="11245" max="11245" width="49.5703125" style="11" bestFit="1" customWidth="1"/>
    <col min="11246" max="11246" width="23.85546875" style="11" bestFit="1" customWidth="1"/>
    <col min="11247" max="11247" width="11.140625" style="11" bestFit="1" customWidth="1"/>
    <col min="11248" max="11248" width="9.42578125" style="11" customWidth="1"/>
    <col min="11249" max="11249" width="16.140625" style="11" bestFit="1" customWidth="1"/>
    <col min="11250" max="11250" width="14.85546875" style="11" bestFit="1" customWidth="1"/>
    <col min="11251" max="11251" width="22.85546875" style="11" bestFit="1" customWidth="1"/>
    <col min="11252" max="11252" width="12.5703125" style="11" customWidth="1"/>
    <col min="11253" max="11253" width="19.140625" style="11" customWidth="1"/>
    <col min="11254" max="11254" width="17.140625" style="11" customWidth="1"/>
    <col min="11255" max="11255" width="18.5703125" style="11" customWidth="1"/>
    <col min="11256" max="11256" width="25" style="11" customWidth="1"/>
    <col min="11257" max="11257" width="41.42578125" style="11" customWidth="1"/>
    <col min="11258" max="11499" width="9.140625" style="11"/>
    <col min="11500" max="11500" width="10.140625" style="11" customWidth="1"/>
    <col min="11501" max="11501" width="49.5703125" style="11" bestFit="1" customWidth="1"/>
    <col min="11502" max="11502" width="23.85546875" style="11" bestFit="1" customWidth="1"/>
    <col min="11503" max="11503" width="11.140625" style="11" bestFit="1" customWidth="1"/>
    <col min="11504" max="11504" width="9.42578125" style="11" customWidth="1"/>
    <col min="11505" max="11505" width="16.140625" style="11" bestFit="1" customWidth="1"/>
    <col min="11506" max="11506" width="14.85546875" style="11" bestFit="1" customWidth="1"/>
    <col min="11507" max="11507" width="22.85546875" style="11" bestFit="1" customWidth="1"/>
    <col min="11508" max="11508" width="12.5703125" style="11" customWidth="1"/>
    <col min="11509" max="11509" width="19.140625" style="11" customWidth="1"/>
    <col min="11510" max="11510" width="17.140625" style="11" customWidth="1"/>
    <col min="11511" max="11511" width="18.5703125" style="11" customWidth="1"/>
    <col min="11512" max="11512" width="25" style="11" customWidth="1"/>
    <col min="11513" max="11513" width="41.42578125" style="11" customWidth="1"/>
    <col min="11514" max="11755" width="9.140625" style="11"/>
    <col min="11756" max="11756" width="10.140625" style="11" customWidth="1"/>
    <col min="11757" max="11757" width="49.5703125" style="11" bestFit="1" customWidth="1"/>
    <col min="11758" max="11758" width="23.85546875" style="11" bestFit="1" customWidth="1"/>
    <col min="11759" max="11759" width="11.140625" style="11" bestFit="1" customWidth="1"/>
    <col min="11760" max="11760" width="9.42578125" style="11" customWidth="1"/>
    <col min="11761" max="11761" width="16.140625" style="11" bestFit="1" customWidth="1"/>
    <col min="11762" max="11762" width="14.85546875" style="11" bestFit="1" customWidth="1"/>
    <col min="11763" max="11763" width="22.85546875" style="11" bestFit="1" customWidth="1"/>
    <col min="11764" max="11764" width="12.5703125" style="11" customWidth="1"/>
    <col min="11765" max="11765" width="19.140625" style="11" customWidth="1"/>
    <col min="11766" max="11766" width="17.140625" style="11" customWidth="1"/>
    <col min="11767" max="11767" width="18.5703125" style="11" customWidth="1"/>
    <col min="11768" max="11768" width="25" style="11" customWidth="1"/>
    <col min="11769" max="11769" width="41.42578125" style="11" customWidth="1"/>
    <col min="11770" max="12011" width="9.140625" style="11"/>
    <col min="12012" max="12012" width="10.140625" style="11" customWidth="1"/>
    <col min="12013" max="12013" width="49.5703125" style="11" bestFit="1" customWidth="1"/>
    <col min="12014" max="12014" width="23.85546875" style="11" bestFit="1" customWidth="1"/>
    <col min="12015" max="12015" width="11.140625" style="11" bestFit="1" customWidth="1"/>
    <col min="12016" max="12016" width="9.42578125" style="11" customWidth="1"/>
    <col min="12017" max="12017" width="16.140625" style="11" bestFit="1" customWidth="1"/>
    <col min="12018" max="12018" width="14.85546875" style="11" bestFit="1" customWidth="1"/>
    <col min="12019" max="12019" width="22.85546875" style="11" bestFit="1" customWidth="1"/>
    <col min="12020" max="12020" width="12.5703125" style="11" customWidth="1"/>
    <col min="12021" max="12021" width="19.140625" style="11" customWidth="1"/>
    <col min="12022" max="12022" width="17.140625" style="11" customWidth="1"/>
    <col min="12023" max="12023" width="18.5703125" style="11" customWidth="1"/>
    <col min="12024" max="12024" width="25" style="11" customWidth="1"/>
    <col min="12025" max="12025" width="41.42578125" style="11" customWidth="1"/>
    <col min="12026" max="12267" width="9.140625" style="11"/>
    <col min="12268" max="12268" width="10.140625" style="11" customWidth="1"/>
    <col min="12269" max="12269" width="49.5703125" style="11" bestFit="1" customWidth="1"/>
    <col min="12270" max="12270" width="23.85546875" style="11" bestFit="1" customWidth="1"/>
    <col min="12271" max="12271" width="11.140625" style="11" bestFit="1" customWidth="1"/>
    <col min="12272" max="12272" width="9.42578125" style="11" customWidth="1"/>
    <col min="12273" max="12273" width="16.140625" style="11" bestFit="1" customWidth="1"/>
    <col min="12274" max="12274" width="14.85546875" style="11" bestFit="1" customWidth="1"/>
    <col min="12275" max="12275" width="22.85546875" style="11" bestFit="1" customWidth="1"/>
    <col min="12276" max="12276" width="12.5703125" style="11" customWidth="1"/>
    <col min="12277" max="12277" width="19.140625" style="11" customWidth="1"/>
    <col min="12278" max="12278" width="17.140625" style="11" customWidth="1"/>
    <col min="12279" max="12279" width="18.5703125" style="11" customWidth="1"/>
    <col min="12280" max="12280" width="25" style="11" customWidth="1"/>
    <col min="12281" max="12281" width="41.42578125" style="11" customWidth="1"/>
    <col min="12282" max="12523" width="9.140625" style="11"/>
    <col min="12524" max="12524" width="10.140625" style="11" customWidth="1"/>
    <col min="12525" max="12525" width="49.5703125" style="11" bestFit="1" customWidth="1"/>
    <col min="12526" max="12526" width="23.85546875" style="11" bestFit="1" customWidth="1"/>
    <col min="12527" max="12527" width="11.140625" style="11" bestFit="1" customWidth="1"/>
    <col min="12528" max="12528" width="9.42578125" style="11" customWidth="1"/>
    <col min="12529" max="12529" width="16.140625" style="11" bestFit="1" customWidth="1"/>
    <col min="12530" max="12530" width="14.85546875" style="11" bestFit="1" customWidth="1"/>
    <col min="12531" max="12531" width="22.85546875" style="11" bestFit="1" customWidth="1"/>
    <col min="12532" max="12532" width="12.5703125" style="11" customWidth="1"/>
    <col min="12533" max="12533" width="19.140625" style="11" customWidth="1"/>
    <col min="12534" max="12534" width="17.140625" style="11" customWidth="1"/>
    <col min="12535" max="12535" width="18.5703125" style="11" customWidth="1"/>
    <col min="12536" max="12536" width="25" style="11" customWidth="1"/>
    <col min="12537" max="12537" width="41.42578125" style="11" customWidth="1"/>
    <col min="12538" max="12779" width="9.140625" style="11"/>
    <col min="12780" max="12780" width="10.140625" style="11" customWidth="1"/>
    <col min="12781" max="12781" width="49.5703125" style="11" bestFit="1" customWidth="1"/>
    <col min="12782" max="12782" width="23.85546875" style="11" bestFit="1" customWidth="1"/>
    <col min="12783" max="12783" width="11.140625" style="11" bestFit="1" customWidth="1"/>
    <col min="12784" max="12784" width="9.42578125" style="11" customWidth="1"/>
    <col min="12785" max="12785" width="16.140625" style="11" bestFit="1" customWidth="1"/>
    <col min="12786" max="12786" width="14.85546875" style="11" bestFit="1" customWidth="1"/>
    <col min="12787" max="12787" width="22.85546875" style="11" bestFit="1" customWidth="1"/>
    <col min="12788" max="12788" width="12.5703125" style="11" customWidth="1"/>
    <col min="12789" max="12789" width="19.140625" style="11" customWidth="1"/>
    <col min="12790" max="12790" width="17.140625" style="11" customWidth="1"/>
    <col min="12791" max="12791" width="18.5703125" style="11" customWidth="1"/>
    <col min="12792" max="12792" width="25" style="11" customWidth="1"/>
    <col min="12793" max="12793" width="41.42578125" style="11" customWidth="1"/>
    <col min="12794" max="13035" width="9.140625" style="11"/>
    <col min="13036" max="13036" width="10.140625" style="11" customWidth="1"/>
    <col min="13037" max="13037" width="49.5703125" style="11" bestFit="1" customWidth="1"/>
    <col min="13038" max="13038" width="23.85546875" style="11" bestFit="1" customWidth="1"/>
    <col min="13039" max="13039" width="11.140625" style="11" bestFit="1" customWidth="1"/>
    <col min="13040" max="13040" width="9.42578125" style="11" customWidth="1"/>
    <col min="13041" max="13041" width="16.140625" style="11" bestFit="1" customWidth="1"/>
    <col min="13042" max="13042" width="14.85546875" style="11" bestFit="1" customWidth="1"/>
    <col min="13043" max="13043" width="22.85546875" style="11" bestFit="1" customWidth="1"/>
    <col min="13044" max="13044" width="12.5703125" style="11" customWidth="1"/>
    <col min="13045" max="13045" width="19.140625" style="11" customWidth="1"/>
    <col min="13046" max="13046" width="17.140625" style="11" customWidth="1"/>
    <col min="13047" max="13047" width="18.5703125" style="11" customWidth="1"/>
    <col min="13048" max="13048" width="25" style="11" customWidth="1"/>
    <col min="13049" max="13049" width="41.42578125" style="11" customWidth="1"/>
    <col min="13050" max="13291" width="9.140625" style="11"/>
    <col min="13292" max="13292" width="10.140625" style="11" customWidth="1"/>
    <col min="13293" max="13293" width="49.5703125" style="11" bestFit="1" customWidth="1"/>
    <col min="13294" max="13294" width="23.85546875" style="11" bestFit="1" customWidth="1"/>
    <col min="13295" max="13295" width="11.140625" style="11" bestFit="1" customWidth="1"/>
    <col min="13296" max="13296" width="9.42578125" style="11" customWidth="1"/>
    <col min="13297" max="13297" width="16.140625" style="11" bestFit="1" customWidth="1"/>
    <col min="13298" max="13298" width="14.85546875" style="11" bestFit="1" customWidth="1"/>
    <col min="13299" max="13299" width="22.85546875" style="11" bestFit="1" customWidth="1"/>
    <col min="13300" max="13300" width="12.5703125" style="11" customWidth="1"/>
    <col min="13301" max="13301" width="19.140625" style="11" customWidth="1"/>
    <col min="13302" max="13302" width="17.140625" style="11" customWidth="1"/>
    <col min="13303" max="13303" width="18.5703125" style="11" customWidth="1"/>
    <col min="13304" max="13304" width="25" style="11" customWidth="1"/>
    <col min="13305" max="13305" width="41.42578125" style="11" customWidth="1"/>
    <col min="13306" max="13547" width="9.140625" style="11"/>
    <col min="13548" max="13548" width="10.140625" style="11" customWidth="1"/>
    <col min="13549" max="13549" width="49.5703125" style="11" bestFit="1" customWidth="1"/>
    <col min="13550" max="13550" width="23.85546875" style="11" bestFit="1" customWidth="1"/>
    <col min="13551" max="13551" width="11.140625" style="11" bestFit="1" customWidth="1"/>
    <col min="13552" max="13552" width="9.42578125" style="11" customWidth="1"/>
    <col min="13553" max="13553" width="16.140625" style="11" bestFit="1" customWidth="1"/>
    <col min="13554" max="13554" width="14.85546875" style="11" bestFit="1" customWidth="1"/>
    <col min="13555" max="13555" width="22.85546875" style="11" bestFit="1" customWidth="1"/>
    <col min="13556" max="13556" width="12.5703125" style="11" customWidth="1"/>
    <col min="13557" max="13557" width="19.140625" style="11" customWidth="1"/>
    <col min="13558" max="13558" width="17.140625" style="11" customWidth="1"/>
    <col min="13559" max="13559" width="18.5703125" style="11" customWidth="1"/>
    <col min="13560" max="13560" width="25" style="11" customWidth="1"/>
    <col min="13561" max="13561" width="41.42578125" style="11" customWidth="1"/>
    <col min="13562" max="13803" width="9.140625" style="11"/>
    <col min="13804" max="13804" width="10.140625" style="11" customWidth="1"/>
    <col min="13805" max="13805" width="49.5703125" style="11" bestFit="1" customWidth="1"/>
    <col min="13806" max="13806" width="23.85546875" style="11" bestFit="1" customWidth="1"/>
    <col min="13807" max="13807" width="11.140625" style="11" bestFit="1" customWidth="1"/>
    <col min="13808" max="13808" width="9.42578125" style="11" customWidth="1"/>
    <col min="13809" max="13809" width="16.140625" style="11" bestFit="1" customWidth="1"/>
    <col min="13810" max="13810" width="14.85546875" style="11" bestFit="1" customWidth="1"/>
    <col min="13811" max="13811" width="22.85546875" style="11" bestFit="1" customWidth="1"/>
    <col min="13812" max="13812" width="12.5703125" style="11" customWidth="1"/>
    <col min="13813" max="13813" width="19.140625" style="11" customWidth="1"/>
    <col min="13814" max="13814" width="17.140625" style="11" customWidth="1"/>
    <col min="13815" max="13815" width="18.5703125" style="11" customWidth="1"/>
    <col min="13816" max="13816" width="25" style="11" customWidth="1"/>
    <col min="13817" max="13817" width="41.42578125" style="11" customWidth="1"/>
    <col min="13818" max="14059" width="9.140625" style="11"/>
    <col min="14060" max="14060" width="10.140625" style="11" customWidth="1"/>
    <col min="14061" max="14061" width="49.5703125" style="11" bestFit="1" customWidth="1"/>
    <col min="14062" max="14062" width="23.85546875" style="11" bestFit="1" customWidth="1"/>
    <col min="14063" max="14063" width="11.140625" style="11" bestFit="1" customWidth="1"/>
    <col min="14064" max="14064" width="9.42578125" style="11" customWidth="1"/>
    <col min="14065" max="14065" width="16.140625" style="11" bestFit="1" customWidth="1"/>
    <col min="14066" max="14066" width="14.85546875" style="11" bestFit="1" customWidth="1"/>
    <col min="14067" max="14067" width="22.85546875" style="11" bestFit="1" customWidth="1"/>
    <col min="14068" max="14068" width="12.5703125" style="11" customWidth="1"/>
    <col min="14069" max="14069" width="19.140625" style="11" customWidth="1"/>
    <col min="14070" max="14070" width="17.140625" style="11" customWidth="1"/>
    <col min="14071" max="14071" width="18.5703125" style="11" customWidth="1"/>
    <col min="14072" max="14072" width="25" style="11" customWidth="1"/>
    <col min="14073" max="14073" width="41.42578125" style="11" customWidth="1"/>
    <col min="14074" max="14315" width="9.140625" style="11"/>
    <col min="14316" max="14316" width="10.140625" style="11" customWidth="1"/>
    <col min="14317" max="14317" width="49.5703125" style="11" bestFit="1" customWidth="1"/>
    <col min="14318" max="14318" width="23.85546875" style="11" bestFit="1" customWidth="1"/>
    <col min="14319" max="14319" width="11.140625" style="11" bestFit="1" customWidth="1"/>
    <col min="14320" max="14320" width="9.42578125" style="11" customWidth="1"/>
    <col min="14321" max="14321" width="16.140625" style="11" bestFit="1" customWidth="1"/>
    <col min="14322" max="14322" width="14.85546875" style="11" bestFit="1" customWidth="1"/>
    <col min="14323" max="14323" width="22.85546875" style="11" bestFit="1" customWidth="1"/>
    <col min="14324" max="14324" width="12.5703125" style="11" customWidth="1"/>
    <col min="14325" max="14325" width="19.140625" style="11" customWidth="1"/>
    <col min="14326" max="14326" width="17.140625" style="11" customWidth="1"/>
    <col min="14327" max="14327" width="18.5703125" style="11" customWidth="1"/>
    <col min="14328" max="14328" width="25" style="11" customWidth="1"/>
    <col min="14329" max="14329" width="41.42578125" style="11" customWidth="1"/>
    <col min="14330" max="14571" width="9.140625" style="11"/>
    <col min="14572" max="14572" width="10.140625" style="11" customWidth="1"/>
    <col min="14573" max="14573" width="49.5703125" style="11" bestFit="1" customWidth="1"/>
    <col min="14574" max="14574" width="23.85546875" style="11" bestFit="1" customWidth="1"/>
    <col min="14575" max="14575" width="11.140625" style="11" bestFit="1" customWidth="1"/>
    <col min="14576" max="14576" width="9.42578125" style="11" customWidth="1"/>
    <col min="14577" max="14577" width="16.140625" style="11" bestFit="1" customWidth="1"/>
    <col min="14578" max="14578" width="14.85546875" style="11" bestFit="1" customWidth="1"/>
    <col min="14579" max="14579" width="22.85546875" style="11" bestFit="1" customWidth="1"/>
    <col min="14580" max="14580" width="12.5703125" style="11" customWidth="1"/>
    <col min="14581" max="14581" width="19.140625" style="11" customWidth="1"/>
    <col min="14582" max="14582" width="17.140625" style="11" customWidth="1"/>
    <col min="14583" max="14583" width="18.5703125" style="11" customWidth="1"/>
    <col min="14584" max="14584" width="25" style="11" customWidth="1"/>
    <col min="14585" max="14585" width="41.42578125" style="11" customWidth="1"/>
    <col min="14586" max="14827" width="9.140625" style="11"/>
    <col min="14828" max="14828" width="10.140625" style="11" customWidth="1"/>
    <col min="14829" max="14829" width="49.5703125" style="11" bestFit="1" customWidth="1"/>
    <col min="14830" max="14830" width="23.85546875" style="11" bestFit="1" customWidth="1"/>
    <col min="14831" max="14831" width="11.140625" style="11" bestFit="1" customWidth="1"/>
    <col min="14832" max="14832" width="9.42578125" style="11" customWidth="1"/>
    <col min="14833" max="14833" width="16.140625" style="11" bestFit="1" customWidth="1"/>
    <col min="14834" max="14834" width="14.85546875" style="11" bestFit="1" customWidth="1"/>
    <col min="14835" max="14835" width="22.85546875" style="11" bestFit="1" customWidth="1"/>
    <col min="14836" max="14836" width="12.5703125" style="11" customWidth="1"/>
    <col min="14837" max="14837" width="19.140625" style="11" customWidth="1"/>
    <col min="14838" max="14838" width="17.140625" style="11" customWidth="1"/>
    <col min="14839" max="14839" width="18.5703125" style="11" customWidth="1"/>
    <col min="14840" max="14840" width="25" style="11" customWidth="1"/>
    <col min="14841" max="14841" width="41.42578125" style="11" customWidth="1"/>
    <col min="14842" max="15083" width="9.140625" style="11"/>
    <col min="15084" max="15084" width="10.140625" style="11" customWidth="1"/>
    <col min="15085" max="15085" width="49.5703125" style="11" bestFit="1" customWidth="1"/>
    <col min="15086" max="15086" width="23.85546875" style="11" bestFit="1" customWidth="1"/>
    <col min="15087" max="15087" width="11.140625" style="11" bestFit="1" customWidth="1"/>
    <col min="15088" max="15088" width="9.42578125" style="11" customWidth="1"/>
    <col min="15089" max="15089" width="16.140625" style="11" bestFit="1" customWidth="1"/>
    <col min="15090" max="15090" width="14.85546875" style="11" bestFit="1" customWidth="1"/>
    <col min="15091" max="15091" width="22.85546875" style="11" bestFit="1" customWidth="1"/>
    <col min="15092" max="15092" width="12.5703125" style="11" customWidth="1"/>
    <col min="15093" max="15093" width="19.140625" style="11" customWidth="1"/>
    <col min="15094" max="15094" width="17.140625" style="11" customWidth="1"/>
    <col min="15095" max="15095" width="18.5703125" style="11" customWidth="1"/>
    <col min="15096" max="15096" width="25" style="11" customWidth="1"/>
    <col min="15097" max="15097" width="41.42578125" style="11" customWidth="1"/>
    <col min="15098" max="15339" width="9.140625" style="11"/>
    <col min="15340" max="15340" width="10.140625" style="11" customWidth="1"/>
    <col min="15341" max="15341" width="49.5703125" style="11" bestFit="1" customWidth="1"/>
    <col min="15342" max="15342" width="23.85546875" style="11" bestFit="1" customWidth="1"/>
    <col min="15343" max="15343" width="11.140625" style="11" bestFit="1" customWidth="1"/>
    <col min="15344" max="15344" width="9.42578125" style="11" customWidth="1"/>
    <col min="15345" max="15345" width="16.140625" style="11" bestFit="1" customWidth="1"/>
    <col min="15346" max="15346" width="14.85546875" style="11" bestFit="1" customWidth="1"/>
    <col min="15347" max="15347" width="22.85546875" style="11" bestFit="1" customWidth="1"/>
    <col min="15348" max="15348" width="12.5703125" style="11" customWidth="1"/>
    <col min="15349" max="15349" width="19.140625" style="11" customWidth="1"/>
    <col min="15350" max="15350" width="17.140625" style="11" customWidth="1"/>
    <col min="15351" max="15351" width="18.5703125" style="11" customWidth="1"/>
    <col min="15352" max="15352" width="25" style="11" customWidth="1"/>
    <col min="15353" max="15353" width="41.42578125" style="11" customWidth="1"/>
    <col min="15354" max="15595" width="9.140625" style="11"/>
    <col min="15596" max="15596" width="10.140625" style="11" customWidth="1"/>
    <col min="15597" max="15597" width="49.5703125" style="11" bestFit="1" customWidth="1"/>
    <col min="15598" max="15598" width="23.85546875" style="11" bestFit="1" customWidth="1"/>
    <col min="15599" max="15599" width="11.140625" style="11" bestFit="1" customWidth="1"/>
    <col min="15600" max="15600" width="9.42578125" style="11" customWidth="1"/>
    <col min="15601" max="15601" width="16.140625" style="11" bestFit="1" customWidth="1"/>
    <col min="15602" max="15602" width="14.85546875" style="11" bestFit="1" customWidth="1"/>
    <col min="15603" max="15603" width="22.85546875" style="11" bestFit="1" customWidth="1"/>
    <col min="15604" max="15604" width="12.5703125" style="11" customWidth="1"/>
    <col min="15605" max="15605" width="19.140625" style="11" customWidth="1"/>
    <col min="15606" max="15606" width="17.140625" style="11" customWidth="1"/>
    <col min="15607" max="15607" width="18.5703125" style="11" customWidth="1"/>
    <col min="15608" max="15608" width="25" style="11" customWidth="1"/>
    <col min="15609" max="15609" width="41.42578125" style="11" customWidth="1"/>
    <col min="15610" max="15851" width="9.140625" style="11"/>
    <col min="15852" max="15852" width="10.140625" style="11" customWidth="1"/>
    <col min="15853" max="15853" width="49.5703125" style="11" bestFit="1" customWidth="1"/>
    <col min="15854" max="15854" width="23.85546875" style="11" bestFit="1" customWidth="1"/>
    <col min="15855" max="15855" width="11.140625" style="11" bestFit="1" customWidth="1"/>
    <col min="15856" max="15856" width="9.42578125" style="11" customWidth="1"/>
    <col min="15857" max="15857" width="16.140625" style="11" bestFit="1" customWidth="1"/>
    <col min="15858" max="15858" width="14.85546875" style="11" bestFit="1" customWidth="1"/>
    <col min="15859" max="15859" width="22.85546875" style="11" bestFit="1" customWidth="1"/>
    <col min="15860" max="15860" width="12.5703125" style="11" customWidth="1"/>
    <col min="15861" max="15861" width="19.140625" style="11" customWidth="1"/>
    <col min="15862" max="15862" width="17.140625" style="11" customWidth="1"/>
    <col min="15863" max="15863" width="18.5703125" style="11" customWidth="1"/>
    <col min="15864" max="15864" width="25" style="11" customWidth="1"/>
    <col min="15865" max="15865" width="41.42578125" style="11" customWidth="1"/>
    <col min="15866" max="16107" width="9.140625" style="11"/>
    <col min="16108" max="16108" width="10.140625" style="11" customWidth="1"/>
    <col min="16109" max="16109" width="49.5703125" style="11" bestFit="1" customWidth="1"/>
    <col min="16110" max="16110" width="23.85546875" style="11" bestFit="1" customWidth="1"/>
    <col min="16111" max="16111" width="11.140625" style="11" bestFit="1" customWidth="1"/>
    <col min="16112" max="16112" width="9.42578125" style="11" customWidth="1"/>
    <col min="16113" max="16113" width="16.140625" style="11" bestFit="1" customWidth="1"/>
    <col min="16114" max="16114" width="14.85546875" style="11" bestFit="1" customWidth="1"/>
    <col min="16115" max="16115" width="22.85546875" style="11" bestFit="1" customWidth="1"/>
    <col min="16116" max="16116" width="12.5703125" style="11" customWidth="1"/>
    <col min="16117" max="16117" width="19.140625" style="11" customWidth="1"/>
    <col min="16118" max="16118" width="17.140625" style="11" customWidth="1"/>
    <col min="16119" max="16119" width="18.5703125" style="11" customWidth="1"/>
    <col min="16120" max="16120" width="25" style="11" customWidth="1"/>
    <col min="16121" max="16121" width="41.42578125" style="11" customWidth="1"/>
    <col min="16122" max="16384" width="9.140625" style="11"/>
  </cols>
  <sheetData>
    <row r="1" spans="1:23" ht="35.1" customHeight="1" x14ac:dyDescent="0.25">
      <c r="D1" s="3"/>
      <c r="E1" s="4"/>
      <c r="F1" s="5"/>
      <c r="G1" s="6"/>
      <c r="H1" s="6"/>
      <c r="I1" s="7"/>
      <c r="J1" s="8"/>
      <c r="K1" s="9" t="s">
        <v>0</v>
      </c>
      <c r="L1" s="68"/>
      <c r="M1" s="68"/>
      <c r="N1" s="68"/>
      <c r="O1" s="68"/>
      <c r="P1" s="68"/>
      <c r="Q1" s="10"/>
      <c r="R1" s="10"/>
      <c r="S1" s="54"/>
      <c r="T1" s="54"/>
      <c r="U1" s="54"/>
      <c r="V1" s="54"/>
    </row>
    <row r="2" spans="1:23" s="18" customFormat="1" ht="34.5" customHeight="1" x14ac:dyDescent="0.25">
      <c r="A2" s="12" t="s">
        <v>1</v>
      </c>
      <c r="B2" s="12" t="s">
        <v>2</v>
      </c>
      <c r="C2" s="12" t="s">
        <v>3</v>
      </c>
      <c r="D2" s="13" t="s">
        <v>4</v>
      </c>
      <c r="E2" s="13" t="s">
        <v>5</v>
      </c>
      <c r="F2" s="14" t="s">
        <v>6</v>
      </c>
      <c r="G2" s="15" t="s">
        <v>24</v>
      </c>
      <c r="H2" s="15" t="s">
        <v>7</v>
      </c>
      <c r="I2" s="15" t="s">
        <v>8</v>
      </c>
      <c r="J2" s="16" t="s">
        <v>9</v>
      </c>
      <c r="K2" s="17" t="s">
        <v>10</v>
      </c>
      <c r="L2" s="69"/>
      <c r="M2" s="69"/>
      <c r="N2" s="69"/>
      <c r="O2" s="69"/>
      <c r="P2" s="69"/>
      <c r="Q2" s="55"/>
      <c r="R2" s="56"/>
      <c r="S2" s="26"/>
      <c r="T2" s="26"/>
      <c r="U2" s="26"/>
    </row>
    <row r="3" spans="1:23" s="26" customFormat="1" ht="35.1" customHeight="1" x14ac:dyDescent="0.25">
      <c r="A3" s="70" t="s">
        <v>11</v>
      </c>
      <c r="B3" s="70">
        <v>1</v>
      </c>
      <c r="C3" s="44" t="s">
        <v>31</v>
      </c>
      <c r="D3" s="19">
        <f>1.31*5280</f>
        <v>6916.8</v>
      </c>
      <c r="E3" s="20">
        <f>D3/5280</f>
        <v>1.31</v>
      </c>
      <c r="F3" s="21">
        <v>26</v>
      </c>
      <c r="G3" s="22">
        <f>(D3*F3/9)+2342</f>
        <v>22323.866666666669</v>
      </c>
      <c r="H3" s="22"/>
      <c r="I3" s="21"/>
      <c r="J3" s="23"/>
      <c r="K3" s="23"/>
      <c r="L3" s="69"/>
      <c r="M3" s="69"/>
      <c r="N3" s="69"/>
      <c r="O3" s="69"/>
      <c r="P3" s="69"/>
      <c r="Q3" s="55"/>
      <c r="R3" s="57"/>
    </row>
    <row r="4" spans="1:23" s="26" customFormat="1" ht="35.1" customHeight="1" x14ac:dyDescent="0.25">
      <c r="A4" s="71"/>
      <c r="B4" s="71"/>
      <c r="C4" s="73" t="s">
        <v>28</v>
      </c>
      <c r="D4" s="73"/>
      <c r="E4" s="73"/>
      <c r="F4" s="73"/>
      <c r="G4" s="73"/>
      <c r="H4" s="27" t="s">
        <v>12</v>
      </c>
      <c r="I4" s="28">
        <v>1</v>
      </c>
      <c r="J4" s="23"/>
      <c r="K4" s="29">
        <f>I4*J4</f>
        <v>0</v>
      </c>
      <c r="L4" s="69"/>
      <c r="M4" s="69"/>
      <c r="N4" s="69"/>
      <c r="O4" s="69"/>
      <c r="P4" s="69"/>
      <c r="Q4" s="24"/>
      <c r="R4" s="25"/>
      <c r="S4" s="30"/>
      <c r="T4" s="30"/>
      <c r="U4" s="48"/>
    </row>
    <row r="5" spans="1:23" s="26" customFormat="1" ht="35.1" customHeight="1" x14ac:dyDescent="0.25">
      <c r="A5" s="71"/>
      <c r="B5" s="71"/>
      <c r="C5" s="74" t="s">
        <v>29</v>
      </c>
      <c r="D5" s="75"/>
      <c r="E5" s="75"/>
      <c r="F5" s="75"/>
      <c r="G5" s="76"/>
      <c r="H5" s="31" t="s">
        <v>13</v>
      </c>
      <c r="I5" s="22">
        <f>ROUNDUP(G3,0)</f>
        <v>22324</v>
      </c>
      <c r="J5" s="23"/>
      <c r="K5" s="29">
        <f t="shared" ref="K5:K11" si="0">J5*I5</f>
        <v>0</v>
      </c>
      <c r="L5" s="69"/>
      <c r="M5" s="69"/>
      <c r="N5" s="69"/>
      <c r="O5" s="69"/>
      <c r="P5" s="69"/>
      <c r="Q5" s="24"/>
      <c r="R5" s="25"/>
      <c r="S5" s="30"/>
      <c r="T5" s="30"/>
      <c r="U5" s="48"/>
      <c r="W5" s="62"/>
    </row>
    <row r="6" spans="1:23" s="26" customFormat="1" ht="35.1" customHeight="1" x14ac:dyDescent="0.25">
      <c r="A6" s="71"/>
      <c r="B6" s="71"/>
      <c r="C6" s="74" t="s">
        <v>14</v>
      </c>
      <c r="D6" s="75"/>
      <c r="E6" s="75"/>
      <c r="F6" s="75"/>
      <c r="G6" s="76"/>
      <c r="H6" s="31" t="s">
        <v>13</v>
      </c>
      <c r="I6" s="22">
        <f>ROUNDUP(G3,0)</f>
        <v>22324</v>
      </c>
      <c r="J6" s="23"/>
      <c r="K6" s="29">
        <f t="shared" si="0"/>
        <v>0</v>
      </c>
      <c r="L6" s="69"/>
      <c r="M6" s="69"/>
      <c r="N6" s="69"/>
      <c r="O6" s="69"/>
      <c r="P6" s="69"/>
      <c r="Q6" s="24"/>
      <c r="R6" s="25"/>
      <c r="S6" s="30"/>
      <c r="T6" s="30"/>
      <c r="U6" s="48"/>
    </row>
    <row r="7" spans="1:23" s="26" customFormat="1" ht="35.1" customHeight="1" x14ac:dyDescent="0.25">
      <c r="A7" s="71"/>
      <c r="B7" s="71"/>
      <c r="C7" s="74" t="s">
        <v>15</v>
      </c>
      <c r="D7" s="75"/>
      <c r="E7" s="75"/>
      <c r="F7" s="75"/>
      <c r="G7" s="76"/>
      <c r="H7" s="31" t="s">
        <v>16</v>
      </c>
      <c r="I7" s="22">
        <f>ROUND(D3,0)</f>
        <v>6917</v>
      </c>
      <c r="J7" s="23"/>
      <c r="K7" s="29">
        <f t="shared" si="0"/>
        <v>0</v>
      </c>
      <c r="L7" s="69"/>
      <c r="M7" s="69"/>
      <c r="N7" s="69"/>
      <c r="O7" s="69"/>
      <c r="P7" s="69"/>
      <c r="Q7" s="24"/>
      <c r="R7" s="25"/>
      <c r="S7" s="30"/>
      <c r="T7" s="30"/>
      <c r="U7" s="48"/>
    </row>
    <row r="8" spans="1:23" s="26" customFormat="1" ht="35.1" customHeight="1" x14ac:dyDescent="0.25">
      <c r="A8" s="71"/>
      <c r="B8" s="71"/>
      <c r="C8" s="74" t="s">
        <v>71</v>
      </c>
      <c r="D8" s="75"/>
      <c r="E8" s="75"/>
      <c r="F8" s="75"/>
      <c r="G8" s="76"/>
      <c r="H8" s="27" t="s">
        <v>17</v>
      </c>
      <c r="I8" s="22">
        <f>ROUNDUP(G3*220/2000,0)</f>
        <v>2456</v>
      </c>
      <c r="J8" s="23"/>
      <c r="K8" s="29">
        <f t="shared" si="0"/>
        <v>0</v>
      </c>
      <c r="L8" s="69"/>
      <c r="M8" s="69"/>
      <c r="N8" s="69"/>
      <c r="O8" s="69"/>
      <c r="P8" s="69"/>
      <c r="Q8" s="24"/>
      <c r="R8" s="25"/>
      <c r="S8" s="30"/>
      <c r="T8" s="30"/>
      <c r="U8" s="48"/>
    </row>
    <row r="9" spans="1:23" s="26" customFormat="1" ht="35.1" customHeight="1" x14ac:dyDescent="0.25">
      <c r="A9" s="71"/>
      <c r="B9" s="71"/>
      <c r="C9" s="82" t="s">
        <v>27</v>
      </c>
      <c r="D9" s="83"/>
      <c r="E9" s="83"/>
      <c r="F9" s="83"/>
      <c r="G9" s="84"/>
      <c r="H9" s="32" t="s">
        <v>18</v>
      </c>
      <c r="I9" s="22">
        <f>ROUNDUP(1.31*5280*2,1)</f>
        <v>13833.6</v>
      </c>
      <c r="J9" s="23"/>
      <c r="K9" s="29">
        <f t="shared" si="0"/>
        <v>0</v>
      </c>
      <c r="L9" s="69"/>
      <c r="M9" s="69"/>
      <c r="N9" s="69"/>
      <c r="O9" s="69"/>
      <c r="P9" s="69"/>
      <c r="Q9" s="24"/>
      <c r="R9" s="25"/>
      <c r="S9" s="30"/>
      <c r="T9" s="30"/>
    </row>
    <row r="10" spans="1:23" s="26" customFormat="1" ht="35.1" customHeight="1" x14ac:dyDescent="0.25">
      <c r="A10" s="71"/>
      <c r="B10" s="71"/>
      <c r="C10" s="82" t="s">
        <v>26</v>
      </c>
      <c r="D10" s="83"/>
      <c r="E10" s="83"/>
      <c r="F10" s="83"/>
      <c r="G10" s="84"/>
      <c r="H10" s="32" t="s">
        <v>18</v>
      </c>
      <c r="I10" s="22">
        <v>12230</v>
      </c>
      <c r="J10" s="23"/>
      <c r="K10" s="29">
        <f t="shared" si="0"/>
        <v>0</v>
      </c>
      <c r="L10" s="69"/>
      <c r="M10" s="69"/>
      <c r="N10" s="69"/>
      <c r="O10" s="69"/>
      <c r="P10" s="69"/>
      <c r="Q10" s="24"/>
      <c r="R10" s="25"/>
      <c r="S10" s="30"/>
      <c r="T10" s="30"/>
    </row>
    <row r="11" spans="1:23" s="26" customFormat="1" ht="35.1" customHeight="1" x14ac:dyDescent="0.25">
      <c r="A11" s="71"/>
      <c r="B11" s="71"/>
      <c r="C11" s="74" t="s">
        <v>20</v>
      </c>
      <c r="D11" s="75"/>
      <c r="E11" s="75"/>
      <c r="F11" s="75"/>
      <c r="G11" s="76"/>
      <c r="H11" s="31" t="s">
        <v>17</v>
      </c>
      <c r="I11" s="45">
        <v>400</v>
      </c>
      <c r="J11" s="23"/>
      <c r="K11" s="29">
        <f t="shared" si="0"/>
        <v>0</v>
      </c>
      <c r="L11" s="69"/>
      <c r="M11" s="69"/>
      <c r="N11" s="69"/>
      <c r="O11" s="69"/>
      <c r="P11" s="69"/>
      <c r="Q11" s="24"/>
      <c r="R11" s="25"/>
      <c r="S11" s="30"/>
      <c r="T11" s="30"/>
    </row>
    <row r="12" spans="1:23" s="26" customFormat="1" ht="35.1" customHeight="1" x14ac:dyDescent="0.25">
      <c r="A12" s="72"/>
      <c r="B12" s="72"/>
      <c r="C12" s="77" t="s">
        <v>21</v>
      </c>
      <c r="D12" s="78"/>
      <c r="E12" s="78"/>
      <c r="F12" s="78"/>
      <c r="G12" s="78"/>
      <c r="H12" s="78"/>
      <c r="I12" s="78"/>
      <c r="J12" s="79"/>
      <c r="K12" s="29">
        <f>SUM(K4:K11)</f>
        <v>0</v>
      </c>
      <c r="L12" s="69"/>
      <c r="M12" s="69"/>
      <c r="N12" s="69"/>
      <c r="O12" s="69"/>
      <c r="P12" s="69"/>
      <c r="Q12" s="24"/>
      <c r="R12" s="25"/>
      <c r="S12" s="30"/>
      <c r="T12" s="30"/>
    </row>
    <row r="13" spans="1:23" s="26" customFormat="1" ht="35.1" customHeight="1" x14ac:dyDescent="0.25">
      <c r="A13" s="1"/>
      <c r="B13" s="1"/>
      <c r="C13" s="2"/>
      <c r="D13" s="3"/>
      <c r="E13" s="4"/>
      <c r="F13" s="5"/>
      <c r="G13" s="6"/>
      <c r="H13" s="6"/>
      <c r="I13" s="7"/>
      <c r="J13" s="8"/>
      <c r="K13" s="9" t="s">
        <v>0</v>
      </c>
      <c r="L13" s="69"/>
      <c r="M13" s="69"/>
      <c r="N13" s="69"/>
      <c r="O13" s="69"/>
      <c r="P13" s="69"/>
      <c r="Q13" s="10"/>
      <c r="R13" s="10"/>
      <c r="S13" s="54"/>
      <c r="T13" s="54"/>
      <c r="U13" s="54"/>
    </row>
    <row r="14" spans="1:23" s="26" customFormat="1" ht="35.1" customHeight="1" x14ac:dyDescent="0.25">
      <c r="A14" s="12" t="s">
        <v>1</v>
      </c>
      <c r="B14" s="12" t="s">
        <v>2</v>
      </c>
      <c r="C14" s="12" t="s">
        <v>3</v>
      </c>
      <c r="D14" s="13" t="s">
        <v>4</v>
      </c>
      <c r="E14" s="13" t="s">
        <v>5</v>
      </c>
      <c r="F14" s="14" t="s">
        <v>6</v>
      </c>
      <c r="G14" s="15" t="s">
        <v>24</v>
      </c>
      <c r="H14" s="15" t="s">
        <v>7</v>
      </c>
      <c r="I14" s="15" t="s">
        <v>8</v>
      </c>
      <c r="J14" s="16" t="s">
        <v>9</v>
      </c>
      <c r="K14" s="17" t="s">
        <v>10</v>
      </c>
      <c r="L14" s="69"/>
      <c r="M14" s="69"/>
      <c r="N14" s="69"/>
      <c r="O14" s="69"/>
      <c r="P14" s="69"/>
      <c r="Q14" s="55"/>
      <c r="R14" s="56"/>
    </row>
    <row r="15" spans="1:23" s="26" customFormat="1" ht="35.1" customHeight="1" x14ac:dyDescent="0.25">
      <c r="A15" s="70" t="s">
        <v>11</v>
      </c>
      <c r="B15" s="70">
        <v>2</v>
      </c>
      <c r="C15" s="44" t="s">
        <v>56</v>
      </c>
      <c r="D15" s="19">
        <f>1.02*5280</f>
        <v>5385.6</v>
      </c>
      <c r="E15" s="20">
        <f>D15/5280</f>
        <v>1.02</v>
      </c>
      <c r="F15" s="21">
        <v>26</v>
      </c>
      <c r="G15" s="22">
        <f>(D15*F15/9)+2342</f>
        <v>17900.400000000001</v>
      </c>
      <c r="H15" s="22"/>
      <c r="I15" s="21"/>
      <c r="J15" s="23"/>
      <c r="K15" s="23"/>
      <c r="L15" s="69"/>
      <c r="M15" s="69"/>
      <c r="N15" s="69"/>
      <c r="O15" s="69"/>
      <c r="P15" s="69"/>
      <c r="Q15" s="55"/>
      <c r="R15" s="57"/>
      <c r="W15" s="62"/>
    </row>
    <row r="16" spans="1:23" s="26" customFormat="1" ht="35.1" customHeight="1" x14ac:dyDescent="0.25">
      <c r="A16" s="71"/>
      <c r="B16" s="71"/>
      <c r="C16" s="73" t="s">
        <v>28</v>
      </c>
      <c r="D16" s="73"/>
      <c r="E16" s="73"/>
      <c r="F16" s="73"/>
      <c r="G16" s="73"/>
      <c r="H16" s="27" t="s">
        <v>12</v>
      </c>
      <c r="I16" s="28">
        <v>1</v>
      </c>
      <c r="J16" s="23"/>
      <c r="K16" s="29">
        <f>I16*J16</f>
        <v>0</v>
      </c>
      <c r="L16" s="69"/>
      <c r="M16" s="69"/>
      <c r="N16" s="69"/>
      <c r="O16" s="69"/>
      <c r="P16" s="69"/>
      <c r="Q16" s="24"/>
      <c r="R16" s="25"/>
      <c r="S16" s="30"/>
      <c r="T16" s="30"/>
    </row>
    <row r="17" spans="1:24" s="26" customFormat="1" ht="35.1" customHeight="1" x14ac:dyDescent="0.25">
      <c r="A17" s="71"/>
      <c r="B17" s="71"/>
      <c r="C17" s="74" t="s">
        <v>29</v>
      </c>
      <c r="D17" s="75"/>
      <c r="E17" s="75"/>
      <c r="F17" s="75"/>
      <c r="G17" s="76"/>
      <c r="H17" s="31" t="s">
        <v>13</v>
      </c>
      <c r="I17" s="22">
        <f>ROUNDUP(G15,0)</f>
        <v>17901</v>
      </c>
      <c r="J17" s="23"/>
      <c r="K17" s="29">
        <f t="shared" ref="K17:K23" si="1">J17*I17</f>
        <v>0</v>
      </c>
      <c r="L17" s="69"/>
      <c r="M17" s="69"/>
      <c r="N17" s="69"/>
      <c r="O17" s="69"/>
      <c r="P17" s="69"/>
      <c r="Q17" s="24"/>
      <c r="R17" s="25"/>
      <c r="S17" s="30"/>
      <c r="T17" s="30"/>
    </row>
    <row r="18" spans="1:24" s="26" customFormat="1" ht="35.1" customHeight="1" x14ac:dyDescent="0.25">
      <c r="A18" s="71"/>
      <c r="B18" s="71"/>
      <c r="C18" s="74" t="s">
        <v>14</v>
      </c>
      <c r="D18" s="75"/>
      <c r="E18" s="75"/>
      <c r="F18" s="75"/>
      <c r="G18" s="76"/>
      <c r="H18" s="31" t="s">
        <v>13</v>
      </c>
      <c r="I18" s="22">
        <f>ROUNDUP(G15,0)</f>
        <v>17901</v>
      </c>
      <c r="J18" s="23"/>
      <c r="K18" s="29">
        <f t="shared" si="1"/>
        <v>0</v>
      </c>
      <c r="L18" s="69"/>
      <c r="M18" s="69"/>
      <c r="N18" s="69"/>
      <c r="O18" s="69"/>
      <c r="P18" s="69"/>
      <c r="Q18" s="24"/>
      <c r="R18" s="25"/>
      <c r="S18" s="30"/>
      <c r="T18" s="30"/>
    </row>
    <row r="19" spans="1:24" s="26" customFormat="1" ht="35.1" customHeight="1" x14ac:dyDescent="0.25">
      <c r="A19" s="71"/>
      <c r="B19" s="71"/>
      <c r="C19" s="74" t="s">
        <v>15</v>
      </c>
      <c r="D19" s="75"/>
      <c r="E19" s="75"/>
      <c r="F19" s="75"/>
      <c r="G19" s="76"/>
      <c r="H19" s="31" t="s">
        <v>16</v>
      </c>
      <c r="I19" s="22">
        <f>ROUND(D15,0)</f>
        <v>5386</v>
      </c>
      <c r="J19" s="23"/>
      <c r="K19" s="29">
        <f t="shared" si="1"/>
        <v>0</v>
      </c>
      <c r="L19" s="69"/>
      <c r="M19" s="69"/>
      <c r="N19" s="69"/>
      <c r="O19" s="69"/>
      <c r="P19" s="69"/>
      <c r="Q19" s="24"/>
      <c r="R19" s="25"/>
      <c r="S19" s="30"/>
      <c r="T19" s="30"/>
    </row>
    <row r="20" spans="1:24" s="26" customFormat="1" ht="35.1" customHeight="1" x14ac:dyDescent="0.25">
      <c r="A20" s="71"/>
      <c r="B20" s="71"/>
      <c r="C20" s="74" t="s">
        <v>71</v>
      </c>
      <c r="D20" s="75"/>
      <c r="E20" s="75"/>
      <c r="F20" s="75"/>
      <c r="G20" s="76"/>
      <c r="H20" s="27" t="s">
        <v>17</v>
      </c>
      <c r="I20" s="22">
        <f>ROUNDUP(G15*220/2000,0)</f>
        <v>1970</v>
      </c>
      <c r="J20" s="23"/>
      <c r="K20" s="29">
        <f t="shared" si="1"/>
        <v>0</v>
      </c>
      <c r="L20" s="69"/>
      <c r="M20" s="69"/>
      <c r="N20" s="69"/>
      <c r="O20" s="69"/>
      <c r="P20" s="69"/>
      <c r="Q20" s="24"/>
      <c r="R20" s="25"/>
      <c r="S20" s="30"/>
      <c r="T20" s="30"/>
    </row>
    <row r="21" spans="1:24" s="26" customFormat="1" ht="35.1" customHeight="1" x14ac:dyDescent="0.25">
      <c r="A21" s="71"/>
      <c r="B21" s="71"/>
      <c r="C21" s="82" t="s">
        <v>27</v>
      </c>
      <c r="D21" s="83"/>
      <c r="E21" s="83"/>
      <c r="F21" s="83"/>
      <c r="G21" s="84"/>
      <c r="H21" s="32" t="s">
        <v>18</v>
      </c>
      <c r="I21" s="22">
        <f>ROUNDUP(1.31*5280*2,1)</f>
        <v>13833.6</v>
      </c>
      <c r="J21" s="23"/>
      <c r="K21" s="29">
        <f t="shared" si="1"/>
        <v>0</v>
      </c>
      <c r="L21" s="69"/>
      <c r="M21" s="69"/>
      <c r="N21" s="69"/>
      <c r="O21" s="69"/>
      <c r="P21" s="69"/>
      <c r="Q21" s="24"/>
      <c r="R21" s="25"/>
      <c r="S21" s="30"/>
      <c r="T21" s="30"/>
    </row>
    <row r="22" spans="1:24" s="26" customFormat="1" ht="35.1" customHeight="1" x14ac:dyDescent="0.25">
      <c r="A22" s="71"/>
      <c r="B22" s="71"/>
      <c r="C22" s="82" t="s">
        <v>26</v>
      </c>
      <c r="D22" s="83"/>
      <c r="E22" s="83"/>
      <c r="F22" s="83"/>
      <c r="G22" s="84"/>
      <c r="H22" s="32" t="s">
        <v>18</v>
      </c>
      <c r="I22" s="22">
        <v>12230</v>
      </c>
      <c r="J22" s="23"/>
      <c r="K22" s="29">
        <f t="shared" si="1"/>
        <v>0</v>
      </c>
      <c r="L22" s="69"/>
      <c r="M22" s="69"/>
      <c r="N22" s="69"/>
      <c r="O22" s="69"/>
      <c r="P22" s="69"/>
      <c r="Q22" s="24"/>
      <c r="R22" s="25"/>
      <c r="S22" s="30"/>
      <c r="T22" s="30"/>
    </row>
    <row r="23" spans="1:24" s="26" customFormat="1" ht="35.1" customHeight="1" x14ac:dyDescent="0.25">
      <c r="A23" s="71"/>
      <c r="B23" s="71"/>
      <c r="C23" s="74" t="s">
        <v>20</v>
      </c>
      <c r="D23" s="75"/>
      <c r="E23" s="75"/>
      <c r="F23" s="75"/>
      <c r="G23" s="76"/>
      <c r="H23" s="31" t="s">
        <v>17</v>
      </c>
      <c r="I23" s="45">
        <v>400</v>
      </c>
      <c r="J23" s="23"/>
      <c r="K23" s="29">
        <f t="shared" si="1"/>
        <v>0</v>
      </c>
      <c r="L23" s="69"/>
      <c r="M23" s="69"/>
      <c r="N23" s="69"/>
      <c r="O23" s="69"/>
      <c r="P23" s="69"/>
      <c r="Q23" s="24"/>
      <c r="R23" s="25"/>
      <c r="S23" s="30"/>
      <c r="T23" s="30"/>
    </row>
    <row r="24" spans="1:24" s="26" customFormat="1" ht="35.1" customHeight="1" x14ac:dyDescent="0.25">
      <c r="A24" s="72"/>
      <c r="B24" s="72"/>
      <c r="C24" s="77" t="s">
        <v>21</v>
      </c>
      <c r="D24" s="78"/>
      <c r="E24" s="78"/>
      <c r="F24" s="78"/>
      <c r="G24" s="78"/>
      <c r="H24" s="78"/>
      <c r="I24" s="78"/>
      <c r="J24" s="79"/>
      <c r="K24" s="29">
        <f>SUM(K16:K23)</f>
        <v>0</v>
      </c>
      <c r="L24" s="69"/>
      <c r="M24" s="69"/>
      <c r="N24" s="69"/>
      <c r="O24" s="69"/>
      <c r="P24" s="69"/>
      <c r="Q24" s="24"/>
      <c r="R24" s="25"/>
      <c r="S24" s="30"/>
      <c r="T24" s="30"/>
    </row>
    <row r="25" spans="1:24" s="26" customFormat="1" ht="35.1" customHeight="1" x14ac:dyDescent="0.25">
      <c r="A25" s="1"/>
      <c r="B25" s="1"/>
      <c r="C25" s="2"/>
      <c r="D25" s="3"/>
      <c r="E25" s="4"/>
      <c r="F25" s="5"/>
      <c r="G25" s="6"/>
      <c r="H25" s="6"/>
      <c r="I25" s="7"/>
      <c r="J25" s="8"/>
      <c r="K25" s="9" t="s">
        <v>0</v>
      </c>
      <c r="L25" s="69"/>
      <c r="M25" s="69"/>
      <c r="N25" s="69"/>
      <c r="O25" s="69"/>
      <c r="P25" s="69"/>
      <c r="Q25" s="10"/>
      <c r="R25" s="10"/>
      <c r="S25" s="54"/>
      <c r="T25" s="54"/>
      <c r="U25" s="54"/>
    </row>
    <row r="26" spans="1:24" s="26" customFormat="1" ht="35.1" customHeight="1" x14ac:dyDescent="0.25">
      <c r="A26" s="12" t="s">
        <v>1</v>
      </c>
      <c r="B26" s="12" t="s">
        <v>2</v>
      </c>
      <c r="C26" s="12" t="s">
        <v>3</v>
      </c>
      <c r="D26" s="13" t="s">
        <v>4</v>
      </c>
      <c r="E26" s="13" t="s">
        <v>5</v>
      </c>
      <c r="F26" s="14" t="s">
        <v>6</v>
      </c>
      <c r="G26" s="15" t="s">
        <v>24</v>
      </c>
      <c r="H26" s="15" t="s">
        <v>7</v>
      </c>
      <c r="I26" s="15" t="s">
        <v>8</v>
      </c>
      <c r="J26" s="16" t="s">
        <v>9</v>
      </c>
      <c r="K26" s="17" t="s">
        <v>10</v>
      </c>
      <c r="L26" s="69"/>
      <c r="M26" s="69"/>
      <c r="N26" s="69"/>
      <c r="O26" s="69"/>
      <c r="P26" s="69"/>
      <c r="Q26" s="55"/>
      <c r="R26" s="56"/>
      <c r="W26" s="62"/>
    </row>
    <row r="27" spans="1:24" s="26" customFormat="1" ht="35.1" customHeight="1" x14ac:dyDescent="0.25">
      <c r="A27" s="70" t="s">
        <v>11</v>
      </c>
      <c r="B27" s="70">
        <v>3</v>
      </c>
      <c r="C27" s="44" t="s">
        <v>32</v>
      </c>
      <c r="D27" s="19">
        <f>E27*5280</f>
        <v>1980</v>
      </c>
      <c r="E27" s="20">
        <v>0.375</v>
      </c>
      <c r="F27" s="21">
        <v>24</v>
      </c>
      <c r="G27" s="22">
        <f>D27*F27/9</f>
        <v>5280</v>
      </c>
      <c r="H27" s="22"/>
      <c r="I27" s="21"/>
      <c r="J27" s="23"/>
      <c r="K27" s="23"/>
      <c r="L27" s="69"/>
      <c r="M27" s="69"/>
      <c r="N27" s="69"/>
      <c r="O27" s="69"/>
      <c r="P27" s="69"/>
      <c r="Q27" s="55"/>
      <c r="R27" s="57"/>
    </row>
    <row r="28" spans="1:24" s="33" customFormat="1" ht="35.1" customHeight="1" x14ac:dyDescent="0.25">
      <c r="A28" s="71"/>
      <c r="B28" s="71"/>
      <c r="C28" s="73" t="s">
        <v>28</v>
      </c>
      <c r="D28" s="73"/>
      <c r="E28" s="73"/>
      <c r="F28" s="73"/>
      <c r="G28" s="73"/>
      <c r="H28" s="27" t="s">
        <v>12</v>
      </c>
      <c r="I28" s="28">
        <v>1</v>
      </c>
      <c r="J28" s="23"/>
      <c r="K28" s="29">
        <f>I28*J28</f>
        <v>0</v>
      </c>
      <c r="L28" s="69"/>
      <c r="M28" s="69"/>
      <c r="N28" s="69"/>
      <c r="O28" s="69"/>
      <c r="P28" s="69"/>
      <c r="R28" s="49"/>
      <c r="U28" s="26"/>
      <c r="V28" s="26"/>
      <c r="W28" s="26"/>
      <c r="X28" s="26"/>
    </row>
    <row r="29" spans="1:24" s="33" customFormat="1" ht="35.1" customHeight="1" x14ac:dyDescent="0.25">
      <c r="A29" s="71"/>
      <c r="B29" s="71"/>
      <c r="C29" s="74" t="s">
        <v>29</v>
      </c>
      <c r="D29" s="75"/>
      <c r="E29" s="75"/>
      <c r="F29" s="75"/>
      <c r="G29" s="76"/>
      <c r="H29" s="31" t="s">
        <v>13</v>
      </c>
      <c r="I29" s="22">
        <f>G27</f>
        <v>5280</v>
      </c>
      <c r="J29" s="23"/>
      <c r="K29" s="29">
        <f t="shared" ref="K29:K38" si="2">J29*I29</f>
        <v>0</v>
      </c>
      <c r="L29" s="69"/>
      <c r="M29" s="69"/>
      <c r="N29" s="69"/>
      <c r="O29" s="69"/>
      <c r="P29" s="69"/>
      <c r="R29" s="49"/>
      <c r="U29" s="26"/>
      <c r="V29" s="26"/>
      <c r="W29" s="26"/>
      <c r="X29" s="26"/>
    </row>
    <row r="30" spans="1:24" s="33" customFormat="1" ht="35.1" customHeight="1" x14ac:dyDescent="0.25">
      <c r="A30" s="71"/>
      <c r="B30" s="71"/>
      <c r="C30" s="74" t="s">
        <v>14</v>
      </c>
      <c r="D30" s="75"/>
      <c r="E30" s="75"/>
      <c r="F30" s="75"/>
      <c r="G30" s="76"/>
      <c r="H30" s="31" t="s">
        <v>13</v>
      </c>
      <c r="I30" s="22">
        <f>G27</f>
        <v>5280</v>
      </c>
      <c r="J30" s="23"/>
      <c r="K30" s="29">
        <f t="shared" si="2"/>
        <v>0</v>
      </c>
      <c r="L30" s="69"/>
      <c r="M30" s="69"/>
      <c r="N30" s="69"/>
      <c r="O30" s="69"/>
      <c r="P30" s="69"/>
      <c r="U30" s="26"/>
      <c r="V30" s="26"/>
      <c r="W30" s="26"/>
      <c r="X30" s="26"/>
    </row>
    <row r="31" spans="1:24" s="33" customFormat="1" ht="35.1" customHeight="1" x14ac:dyDescent="0.25">
      <c r="A31" s="71"/>
      <c r="B31" s="71"/>
      <c r="C31" s="74" t="s">
        <v>15</v>
      </c>
      <c r="D31" s="75"/>
      <c r="E31" s="75"/>
      <c r="F31" s="75"/>
      <c r="G31" s="76"/>
      <c r="H31" s="31" t="s">
        <v>16</v>
      </c>
      <c r="I31" s="22">
        <f>ROUND(D27,0)</f>
        <v>1980</v>
      </c>
      <c r="J31" s="23"/>
      <c r="K31" s="29">
        <f t="shared" si="2"/>
        <v>0</v>
      </c>
      <c r="L31" s="69"/>
      <c r="M31" s="69"/>
      <c r="N31" s="69"/>
      <c r="O31" s="69"/>
      <c r="P31" s="69"/>
      <c r="U31" s="26"/>
      <c r="V31" s="26"/>
      <c r="W31" s="26"/>
      <c r="X31" s="26"/>
    </row>
    <row r="32" spans="1:24" s="33" customFormat="1" ht="35.1" customHeight="1" x14ac:dyDescent="0.25">
      <c r="A32" s="71"/>
      <c r="B32" s="71"/>
      <c r="C32" s="74" t="s">
        <v>71</v>
      </c>
      <c r="D32" s="75"/>
      <c r="E32" s="75"/>
      <c r="F32" s="75"/>
      <c r="G32" s="76"/>
      <c r="H32" s="27" t="s">
        <v>17</v>
      </c>
      <c r="I32" s="22">
        <f>ROUNDUP(G27*220/2000,0)</f>
        <v>581</v>
      </c>
      <c r="J32" s="23"/>
      <c r="K32" s="29">
        <f t="shared" si="2"/>
        <v>0</v>
      </c>
      <c r="L32" s="69"/>
      <c r="M32" s="69"/>
      <c r="N32" s="69"/>
      <c r="O32" s="69"/>
      <c r="P32" s="69"/>
      <c r="U32" s="26"/>
      <c r="V32" s="46"/>
      <c r="W32" s="46"/>
      <c r="X32" s="47"/>
    </row>
    <row r="33" spans="1:24" s="33" customFormat="1" ht="35.1" customHeight="1" x14ac:dyDescent="0.25">
      <c r="A33" s="71"/>
      <c r="B33" s="71"/>
      <c r="C33" s="82" t="s">
        <v>27</v>
      </c>
      <c r="D33" s="83"/>
      <c r="E33" s="83"/>
      <c r="F33" s="83"/>
      <c r="G33" s="84"/>
      <c r="H33" s="32" t="s">
        <v>18</v>
      </c>
      <c r="I33" s="22">
        <f>ROUNDUP(E27*5280*2,1)</f>
        <v>3960</v>
      </c>
      <c r="J33" s="23"/>
      <c r="K33" s="29">
        <f t="shared" si="2"/>
        <v>0</v>
      </c>
      <c r="L33" s="69"/>
      <c r="M33" s="69"/>
      <c r="N33" s="69"/>
      <c r="O33" s="69"/>
      <c r="P33" s="69"/>
      <c r="U33" s="26"/>
      <c r="V33" s="46"/>
      <c r="W33" s="46"/>
      <c r="X33" s="47"/>
    </row>
    <row r="34" spans="1:24" s="33" customFormat="1" ht="35.1" customHeight="1" x14ac:dyDescent="0.25">
      <c r="A34" s="71"/>
      <c r="B34" s="71"/>
      <c r="C34" s="82" t="s">
        <v>26</v>
      </c>
      <c r="D34" s="83"/>
      <c r="E34" s="83"/>
      <c r="F34" s="83"/>
      <c r="G34" s="84"/>
      <c r="H34" s="32" t="s">
        <v>18</v>
      </c>
      <c r="I34" s="22">
        <v>3705</v>
      </c>
      <c r="J34" s="23"/>
      <c r="K34" s="29">
        <f t="shared" si="2"/>
        <v>0</v>
      </c>
      <c r="L34" s="69"/>
      <c r="M34" s="69"/>
      <c r="N34" s="69"/>
      <c r="O34" s="69"/>
      <c r="P34" s="69"/>
      <c r="U34" s="26"/>
      <c r="V34" s="46"/>
      <c r="W34" s="46"/>
      <c r="X34" s="47"/>
    </row>
    <row r="35" spans="1:24" s="33" customFormat="1" ht="30" customHeight="1" x14ac:dyDescent="0.25">
      <c r="A35" s="71"/>
      <c r="B35" s="71"/>
      <c r="C35" s="74" t="s">
        <v>19</v>
      </c>
      <c r="D35" s="75"/>
      <c r="E35" s="75"/>
      <c r="F35" s="75"/>
      <c r="G35" s="76"/>
      <c r="H35" s="31" t="s">
        <v>16</v>
      </c>
      <c r="I35" s="22">
        <v>30</v>
      </c>
      <c r="J35" s="23"/>
      <c r="K35" s="29">
        <f t="shared" si="2"/>
        <v>0</v>
      </c>
      <c r="L35" s="69"/>
      <c r="M35" s="69"/>
      <c r="N35" s="69"/>
      <c r="O35" s="69"/>
      <c r="P35" s="69"/>
    </row>
    <row r="36" spans="1:24" s="33" customFormat="1" ht="30" customHeight="1" x14ac:dyDescent="0.25">
      <c r="A36" s="71"/>
      <c r="B36" s="71"/>
      <c r="C36" s="74" t="s">
        <v>33</v>
      </c>
      <c r="D36" s="75"/>
      <c r="E36" s="75"/>
      <c r="F36" s="75"/>
      <c r="G36" s="76"/>
      <c r="H36" s="31" t="s">
        <v>35</v>
      </c>
      <c r="I36" s="22">
        <v>1</v>
      </c>
      <c r="J36" s="23"/>
      <c r="K36" s="29">
        <f t="shared" si="2"/>
        <v>0</v>
      </c>
      <c r="L36" s="69"/>
      <c r="M36" s="69"/>
      <c r="N36" s="69"/>
      <c r="O36" s="69"/>
      <c r="P36" s="69"/>
    </row>
    <row r="37" spans="1:24" s="33" customFormat="1" ht="30" customHeight="1" x14ac:dyDescent="0.25">
      <c r="A37" s="71"/>
      <c r="B37" s="71"/>
      <c r="C37" s="74" t="s">
        <v>34</v>
      </c>
      <c r="D37" s="75"/>
      <c r="E37" s="75"/>
      <c r="F37" s="75"/>
      <c r="G37" s="76"/>
      <c r="H37" s="31" t="s">
        <v>35</v>
      </c>
      <c r="I37" s="22">
        <v>1</v>
      </c>
      <c r="J37" s="23"/>
      <c r="K37" s="29">
        <f t="shared" si="2"/>
        <v>0</v>
      </c>
      <c r="L37" s="69"/>
      <c r="M37" s="69"/>
      <c r="N37" s="69"/>
      <c r="O37" s="69"/>
      <c r="P37" s="69"/>
    </row>
    <row r="38" spans="1:24" s="33" customFormat="1" ht="30" customHeight="1" x14ac:dyDescent="0.25">
      <c r="A38" s="71"/>
      <c r="B38" s="71"/>
      <c r="C38" s="74" t="s">
        <v>20</v>
      </c>
      <c r="D38" s="75"/>
      <c r="E38" s="75"/>
      <c r="F38" s="75"/>
      <c r="G38" s="76"/>
      <c r="H38" s="31" t="s">
        <v>17</v>
      </c>
      <c r="I38" s="45">
        <v>200</v>
      </c>
      <c r="J38" s="23"/>
      <c r="K38" s="29">
        <f t="shared" si="2"/>
        <v>0</v>
      </c>
      <c r="L38" s="69"/>
      <c r="M38" s="69"/>
      <c r="N38" s="69"/>
      <c r="O38" s="69"/>
      <c r="P38" s="69"/>
    </row>
    <row r="39" spans="1:24" s="33" customFormat="1" ht="35.1" customHeight="1" x14ac:dyDescent="0.25">
      <c r="A39" s="72"/>
      <c r="B39" s="72"/>
      <c r="C39" s="77" t="s">
        <v>21</v>
      </c>
      <c r="D39" s="78"/>
      <c r="E39" s="78"/>
      <c r="F39" s="78"/>
      <c r="G39" s="78"/>
      <c r="H39" s="78"/>
      <c r="I39" s="78"/>
      <c r="J39" s="79"/>
      <c r="K39" s="29">
        <f>SUM(K28:K38)</f>
        <v>0</v>
      </c>
      <c r="L39" s="69"/>
      <c r="M39" s="69"/>
      <c r="N39" s="69"/>
      <c r="O39" s="69"/>
      <c r="P39" s="69"/>
      <c r="V39" s="34"/>
      <c r="W39" s="34"/>
    </row>
    <row r="40" spans="1:24" s="34" customFormat="1" ht="35.1" customHeight="1" x14ac:dyDescent="0.25">
      <c r="A40" s="1"/>
      <c r="B40" s="1"/>
      <c r="C40" s="2"/>
      <c r="D40" s="3"/>
      <c r="E40" s="4"/>
      <c r="F40" s="5"/>
      <c r="G40" s="6"/>
      <c r="H40" s="6"/>
      <c r="I40" s="7"/>
      <c r="J40" s="8"/>
      <c r="K40" s="9" t="s">
        <v>0</v>
      </c>
      <c r="L40" s="69"/>
      <c r="M40" s="69"/>
      <c r="N40" s="69"/>
      <c r="O40" s="69"/>
      <c r="P40" s="69"/>
      <c r="Q40" s="10"/>
      <c r="R40" s="10"/>
      <c r="S40" s="54"/>
      <c r="T40" s="54"/>
      <c r="U40" s="54"/>
      <c r="V40" s="26"/>
      <c r="W40" s="26"/>
      <c r="X40" s="26"/>
    </row>
    <row r="41" spans="1:24" ht="35.1" customHeight="1" x14ac:dyDescent="0.25">
      <c r="A41" s="12" t="s">
        <v>1</v>
      </c>
      <c r="B41" s="12" t="s">
        <v>2</v>
      </c>
      <c r="C41" s="12" t="s">
        <v>3</v>
      </c>
      <c r="D41" s="13" t="s">
        <v>4</v>
      </c>
      <c r="E41" s="13" t="s">
        <v>5</v>
      </c>
      <c r="F41" s="14" t="s">
        <v>6</v>
      </c>
      <c r="G41" s="15" t="s">
        <v>24</v>
      </c>
      <c r="H41" s="15" t="s">
        <v>7</v>
      </c>
      <c r="I41" s="15" t="s">
        <v>8</v>
      </c>
      <c r="J41" s="16" t="s">
        <v>9</v>
      </c>
      <c r="K41" s="17" t="s">
        <v>10</v>
      </c>
      <c r="L41" s="69"/>
      <c r="M41" s="69"/>
      <c r="N41" s="69"/>
      <c r="O41" s="69"/>
      <c r="P41" s="69"/>
      <c r="Q41" s="55"/>
      <c r="R41" s="56"/>
      <c r="S41" s="26"/>
      <c r="T41" s="26"/>
      <c r="U41" s="26"/>
      <c r="V41" s="26"/>
      <c r="W41" s="62"/>
      <c r="X41" s="26"/>
    </row>
    <row r="42" spans="1:24" ht="35.1" customHeight="1" x14ac:dyDescent="0.25">
      <c r="A42" s="70" t="s">
        <v>11</v>
      </c>
      <c r="B42" s="70">
        <v>4</v>
      </c>
      <c r="C42" s="44" t="s">
        <v>46</v>
      </c>
      <c r="D42" s="19">
        <f>E42*5280</f>
        <v>9504</v>
      </c>
      <c r="E42" s="20">
        <v>1.8</v>
      </c>
      <c r="F42" s="21">
        <v>26</v>
      </c>
      <c r="G42" s="22">
        <f>D42*F42/9</f>
        <v>27456</v>
      </c>
      <c r="H42" s="22"/>
      <c r="I42" s="21"/>
      <c r="J42" s="23"/>
      <c r="K42" s="23"/>
      <c r="L42" s="69"/>
      <c r="M42" s="69"/>
      <c r="N42" s="69"/>
      <c r="O42" s="69"/>
      <c r="P42" s="69"/>
      <c r="Q42" s="55"/>
      <c r="R42" s="57"/>
      <c r="S42" s="26"/>
      <c r="T42" s="26"/>
      <c r="U42" s="26"/>
      <c r="V42" s="26"/>
      <c r="W42" s="26"/>
      <c r="X42" s="26"/>
    </row>
    <row r="43" spans="1:24" ht="35.1" customHeight="1" x14ac:dyDescent="0.25">
      <c r="A43" s="71"/>
      <c r="B43" s="71"/>
      <c r="C43" s="73" t="s">
        <v>28</v>
      </c>
      <c r="D43" s="73"/>
      <c r="E43" s="73"/>
      <c r="F43" s="73"/>
      <c r="G43" s="73"/>
      <c r="H43" s="27" t="s">
        <v>12</v>
      </c>
      <c r="I43" s="28">
        <v>1</v>
      </c>
      <c r="J43" s="23"/>
      <c r="K43" s="29">
        <f>I43*J43</f>
        <v>0</v>
      </c>
      <c r="L43" s="69"/>
      <c r="M43" s="69"/>
      <c r="N43" s="69"/>
      <c r="O43" s="69"/>
      <c r="P43" s="69"/>
      <c r="U43" s="26"/>
      <c r="V43" s="26"/>
      <c r="W43" s="26"/>
      <c r="X43" s="26"/>
    </row>
    <row r="44" spans="1:24" ht="35.1" customHeight="1" x14ac:dyDescent="0.25">
      <c r="A44" s="71"/>
      <c r="B44" s="71"/>
      <c r="C44" s="74" t="s">
        <v>29</v>
      </c>
      <c r="D44" s="75"/>
      <c r="E44" s="75"/>
      <c r="F44" s="75"/>
      <c r="G44" s="76"/>
      <c r="H44" s="31" t="s">
        <v>13</v>
      </c>
      <c r="I44" s="22">
        <f>G42</f>
        <v>27456</v>
      </c>
      <c r="J44" s="23"/>
      <c r="K44" s="29">
        <f t="shared" ref="K44:K51" si="3">J44*I44</f>
        <v>0</v>
      </c>
      <c r="L44" s="69"/>
      <c r="M44" s="69"/>
      <c r="N44" s="69"/>
      <c r="O44" s="69"/>
      <c r="P44" s="69"/>
      <c r="U44" s="26"/>
      <c r="V44" s="26"/>
      <c r="W44" s="26"/>
      <c r="X44" s="26"/>
    </row>
    <row r="45" spans="1:24" ht="35.1" customHeight="1" x14ac:dyDescent="0.25">
      <c r="A45" s="71"/>
      <c r="B45" s="71"/>
      <c r="C45" s="74" t="s">
        <v>14</v>
      </c>
      <c r="D45" s="75"/>
      <c r="E45" s="75"/>
      <c r="F45" s="75"/>
      <c r="G45" s="76"/>
      <c r="H45" s="31" t="s">
        <v>13</v>
      </c>
      <c r="I45" s="22">
        <f>G42</f>
        <v>27456</v>
      </c>
      <c r="J45" s="23"/>
      <c r="K45" s="29">
        <f t="shared" si="3"/>
        <v>0</v>
      </c>
      <c r="L45" s="69"/>
      <c r="M45" s="69"/>
      <c r="N45" s="69"/>
      <c r="O45" s="69"/>
      <c r="P45" s="69"/>
      <c r="U45" s="26"/>
      <c r="V45" s="26"/>
      <c r="W45" s="26"/>
      <c r="X45" s="26"/>
    </row>
    <row r="46" spans="1:24" ht="35.1" customHeight="1" x14ac:dyDescent="0.25">
      <c r="A46" s="71"/>
      <c r="B46" s="71"/>
      <c r="C46" s="74" t="s">
        <v>15</v>
      </c>
      <c r="D46" s="75"/>
      <c r="E46" s="75"/>
      <c r="F46" s="75"/>
      <c r="G46" s="76"/>
      <c r="H46" s="31" t="s">
        <v>16</v>
      </c>
      <c r="I46" s="22">
        <f>ROUND(D42,0)</f>
        <v>9504</v>
      </c>
      <c r="J46" s="23"/>
      <c r="K46" s="29">
        <f t="shared" si="3"/>
        <v>0</v>
      </c>
      <c r="L46" s="69"/>
      <c r="M46" s="69"/>
      <c r="N46" s="69"/>
      <c r="O46" s="69"/>
      <c r="P46" s="69"/>
      <c r="U46" s="26"/>
      <c r="V46" s="26"/>
      <c r="W46" s="26"/>
      <c r="X46" s="26"/>
    </row>
    <row r="47" spans="1:24" ht="35.1" customHeight="1" x14ac:dyDescent="0.25">
      <c r="A47" s="71"/>
      <c r="B47" s="71"/>
      <c r="C47" s="74" t="s">
        <v>30</v>
      </c>
      <c r="D47" s="75"/>
      <c r="E47" s="75"/>
      <c r="F47" s="75"/>
      <c r="G47" s="76"/>
      <c r="H47" s="27" t="s">
        <v>17</v>
      </c>
      <c r="I47" s="22">
        <f>ROUNDUP(G42*220/2000,0)</f>
        <v>3021</v>
      </c>
      <c r="J47" s="23"/>
      <c r="K47" s="29">
        <f t="shared" si="3"/>
        <v>0</v>
      </c>
      <c r="L47" s="69"/>
      <c r="M47" s="69"/>
      <c r="N47" s="69"/>
      <c r="O47" s="69"/>
      <c r="P47" s="69"/>
    </row>
    <row r="48" spans="1:24" ht="35.1" customHeight="1" x14ac:dyDescent="0.25">
      <c r="A48" s="71"/>
      <c r="B48" s="71"/>
      <c r="C48" s="82" t="s">
        <v>26</v>
      </c>
      <c r="D48" s="83"/>
      <c r="E48" s="83"/>
      <c r="F48" s="83"/>
      <c r="G48" s="84"/>
      <c r="H48" s="31" t="s">
        <v>16</v>
      </c>
      <c r="I48" s="22">
        <v>8079</v>
      </c>
      <c r="J48" s="23"/>
      <c r="K48" s="29">
        <f t="shared" si="3"/>
        <v>0</v>
      </c>
      <c r="L48" s="69"/>
      <c r="M48" s="69"/>
      <c r="N48" s="69"/>
      <c r="O48" s="69"/>
      <c r="P48" s="69"/>
    </row>
    <row r="49" spans="1:24" ht="35.1" customHeight="1" x14ac:dyDescent="0.25">
      <c r="A49" s="71"/>
      <c r="B49" s="71"/>
      <c r="C49" s="74" t="s">
        <v>36</v>
      </c>
      <c r="D49" s="75"/>
      <c r="E49" s="75"/>
      <c r="F49" s="75"/>
      <c r="G49" s="76"/>
      <c r="H49" s="31" t="s">
        <v>35</v>
      </c>
      <c r="I49" s="22">
        <v>2</v>
      </c>
      <c r="J49" s="23"/>
      <c r="K49" s="29">
        <f t="shared" si="3"/>
        <v>0</v>
      </c>
      <c r="L49" s="69"/>
      <c r="M49" s="69"/>
      <c r="N49" s="69"/>
      <c r="O49" s="69"/>
      <c r="P49" s="69"/>
    </row>
    <row r="50" spans="1:24" ht="35.1" customHeight="1" x14ac:dyDescent="0.25">
      <c r="A50" s="71"/>
      <c r="B50" s="71"/>
      <c r="C50" s="74" t="s">
        <v>19</v>
      </c>
      <c r="D50" s="75"/>
      <c r="E50" s="75"/>
      <c r="F50" s="75"/>
      <c r="G50" s="76"/>
      <c r="H50" s="31" t="s">
        <v>16</v>
      </c>
      <c r="I50" s="22">
        <v>40</v>
      </c>
      <c r="J50" s="23"/>
      <c r="K50" s="29">
        <f t="shared" si="3"/>
        <v>0</v>
      </c>
      <c r="L50" s="69"/>
      <c r="M50" s="69"/>
      <c r="N50" s="69"/>
      <c r="O50" s="69"/>
      <c r="P50" s="69"/>
    </row>
    <row r="51" spans="1:24" ht="35.1" customHeight="1" x14ac:dyDescent="0.25">
      <c r="A51" s="71"/>
      <c r="B51" s="71"/>
      <c r="C51" s="74" t="s">
        <v>20</v>
      </c>
      <c r="D51" s="75"/>
      <c r="E51" s="75"/>
      <c r="F51" s="75"/>
      <c r="G51" s="76"/>
      <c r="H51" s="31" t="s">
        <v>17</v>
      </c>
      <c r="I51" s="45">
        <v>400</v>
      </c>
      <c r="J51" s="23"/>
      <c r="K51" s="29">
        <f t="shared" si="3"/>
        <v>0</v>
      </c>
      <c r="L51" s="69"/>
      <c r="M51" s="69"/>
      <c r="N51" s="69"/>
      <c r="O51" s="69"/>
      <c r="P51" s="69"/>
    </row>
    <row r="52" spans="1:24" ht="35.1" customHeight="1" x14ac:dyDescent="0.25">
      <c r="A52" s="72"/>
      <c r="B52" s="72"/>
      <c r="C52" s="77" t="s">
        <v>21</v>
      </c>
      <c r="D52" s="78"/>
      <c r="E52" s="78"/>
      <c r="F52" s="78"/>
      <c r="G52" s="78"/>
      <c r="H52" s="78"/>
      <c r="I52" s="78"/>
      <c r="J52" s="79"/>
      <c r="K52" s="29">
        <f>SUM(K43:K51)</f>
        <v>0</v>
      </c>
      <c r="L52" s="69"/>
      <c r="M52" s="69"/>
      <c r="N52" s="69"/>
      <c r="O52" s="69"/>
      <c r="P52" s="69"/>
      <c r="U52" s="26"/>
      <c r="V52" s="46"/>
      <c r="W52" s="46"/>
      <c r="X52" s="47"/>
    </row>
    <row r="53" spans="1:24" ht="35.1" customHeight="1" x14ac:dyDescent="0.25">
      <c r="D53" s="3"/>
      <c r="E53" s="4"/>
      <c r="F53" s="5"/>
      <c r="G53" s="6"/>
      <c r="H53" s="6"/>
      <c r="I53" s="7"/>
      <c r="J53" s="8"/>
      <c r="K53" s="9" t="s">
        <v>0</v>
      </c>
      <c r="L53" s="69"/>
      <c r="M53" s="69"/>
      <c r="N53" s="69"/>
      <c r="O53" s="69"/>
      <c r="P53" s="69"/>
      <c r="Q53" s="10"/>
      <c r="R53" s="10"/>
      <c r="S53" s="54"/>
      <c r="T53" s="54"/>
      <c r="U53" s="54"/>
    </row>
    <row r="54" spans="1:24" ht="35.1" customHeight="1" x14ac:dyDescent="0.25">
      <c r="A54" s="12" t="s">
        <v>1</v>
      </c>
      <c r="B54" s="12" t="s">
        <v>2</v>
      </c>
      <c r="C54" s="12" t="s">
        <v>3</v>
      </c>
      <c r="D54" s="13" t="s">
        <v>4</v>
      </c>
      <c r="E54" s="13" t="s">
        <v>5</v>
      </c>
      <c r="F54" s="14" t="s">
        <v>6</v>
      </c>
      <c r="G54" s="15" t="s">
        <v>24</v>
      </c>
      <c r="H54" s="15" t="s">
        <v>7</v>
      </c>
      <c r="I54" s="15" t="s">
        <v>8</v>
      </c>
      <c r="J54" s="16" t="s">
        <v>9</v>
      </c>
      <c r="K54" s="17" t="s">
        <v>10</v>
      </c>
      <c r="L54" s="69"/>
      <c r="M54" s="69"/>
      <c r="N54" s="69"/>
      <c r="O54" s="69"/>
      <c r="P54" s="69"/>
      <c r="Q54" s="55"/>
      <c r="R54" s="56"/>
      <c r="S54" s="26"/>
      <c r="T54" s="26"/>
      <c r="U54" s="26"/>
      <c r="V54" s="26"/>
      <c r="W54" s="26"/>
      <c r="X54" s="26"/>
    </row>
    <row r="55" spans="1:24" ht="35.1" customHeight="1" x14ac:dyDescent="0.25">
      <c r="A55" s="70" t="s">
        <v>11</v>
      </c>
      <c r="B55" s="70">
        <v>5</v>
      </c>
      <c r="C55" s="44" t="s">
        <v>47</v>
      </c>
      <c r="D55" s="19">
        <f>E55*5280</f>
        <v>5544</v>
      </c>
      <c r="E55" s="20">
        <v>1.05</v>
      </c>
      <c r="F55" s="21">
        <v>24</v>
      </c>
      <c r="G55" s="22">
        <f>D55*F55/9</f>
        <v>14784</v>
      </c>
      <c r="H55" s="22"/>
      <c r="I55" s="21"/>
      <c r="J55" s="23"/>
      <c r="K55" s="23"/>
      <c r="L55" s="69"/>
      <c r="M55" s="69"/>
      <c r="N55" s="69"/>
      <c r="O55" s="69"/>
      <c r="P55" s="69"/>
      <c r="Q55" s="55"/>
      <c r="R55" s="57"/>
      <c r="S55" s="26"/>
      <c r="T55" s="26"/>
      <c r="U55" s="26"/>
      <c r="V55" s="26"/>
      <c r="W55" s="26"/>
      <c r="X55" s="26"/>
    </row>
    <row r="56" spans="1:24" ht="35.1" customHeight="1" x14ac:dyDescent="0.25">
      <c r="A56" s="71"/>
      <c r="B56" s="71"/>
      <c r="C56" s="73" t="s">
        <v>22</v>
      </c>
      <c r="D56" s="73"/>
      <c r="E56" s="73"/>
      <c r="F56" s="73"/>
      <c r="G56" s="73"/>
      <c r="H56" s="27" t="s">
        <v>12</v>
      </c>
      <c r="I56" s="28">
        <v>1</v>
      </c>
      <c r="J56" s="23"/>
      <c r="K56" s="29">
        <f>I56*J56</f>
        <v>0</v>
      </c>
      <c r="L56" s="69"/>
      <c r="M56" s="69"/>
      <c r="N56" s="69"/>
      <c r="O56" s="69"/>
      <c r="P56" s="69"/>
      <c r="U56" s="26"/>
      <c r="V56" s="26"/>
      <c r="W56" s="26"/>
      <c r="X56" s="26"/>
    </row>
    <row r="57" spans="1:24" ht="35.1" customHeight="1" x14ac:dyDescent="0.25">
      <c r="A57" s="71"/>
      <c r="B57" s="71"/>
      <c r="C57" s="74" t="s">
        <v>23</v>
      </c>
      <c r="D57" s="75"/>
      <c r="E57" s="75"/>
      <c r="F57" s="75"/>
      <c r="G57" s="76"/>
      <c r="H57" s="31" t="s">
        <v>13</v>
      </c>
      <c r="I57" s="22">
        <f>G55</f>
        <v>14784</v>
      </c>
      <c r="J57" s="23"/>
      <c r="K57" s="29">
        <f t="shared" ref="K57:K61" si="4">J57*I57</f>
        <v>0</v>
      </c>
      <c r="L57" s="69"/>
      <c r="M57" s="69"/>
      <c r="N57" s="69"/>
      <c r="O57" s="69"/>
      <c r="P57" s="69"/>
      <c r="U57" s="26"/>
      <c r="V57" s="26"/>
      <c r="W57" s="26"/>
      <c r="X57" s="26"/>
    </row>
    <row r="58" spans="1:24" ht="35.1" customHeight="1" x14ac:dyDescent="0.25">
      <c r="A58" s="71"/>
      <c r="B58" s="71"/>
      <c r="C58" s="74" t="s">
        <v>15</v>
      </c>
      <c r="D58" s="75"/>
      <c r="E58" s="75"/>
      <c r="F58" s="75"/>
      <c r="G58" s="76"/>
      <c r="H58" s="31" t="s">
        <v>16</v>
      </c>
      <c r="I58" s="22">
        <f>ROUND(D55,0)</f>
        <v>5544</v>
      </c>
      <c r="J58" s="23"/>
      <c r="K58" s="29">
        <f t="shared" si="4"/>
        <v>0</v>
      </c>
      <c r="L58" s="69"/>
      <c r="M58" s="69"/>
      <c r="N58" s="69"/>
      <c r="O58" s="69"/>
      <c r="P58" s="69"/>
      <c r="U58" s="26"/>
      <c r="V58" s="26"/>
      <c r="W58" s="26"/>
      <c r="X58" s="26"/>
    </row>
    <row r="59" spans="1:24" ht="35.1" customHeight="1" x14ac:dyDescent="0.25">
      <c r="A59" s="71"/>
      <c r="B59" s="71"/>
      <c r="C59" s="74" t="s">
        <v>25</v>
      </c>
      <c r="D59" s="75"/>
      <c r="E59" s="75"/>
      <c r="F59" s="75"/>
      <c r="G59" s="76"/>
      <c r="H59" s="27" t="s">
        <v>17</v>
      </c>
      <c r="I59" s="22">
        <f>ROUNDUP(G55*275/2000,0)</f>
        <v>2033</v>
      </c>
      <c r="J59" s="23"/>
      <c r="K59" s="29">
        <f t="shared" si="4"/>
        <v>0</v>
      </c>
      <c r="L59" s="69"/>
      <c r="M59" s="69"/>
      <c r="N59" s="69"/>
      <c r="O59" s="69"/>
      <c r="P59" s="69"/>
      <c r="U59" s="26"/>
      <c r="V59" s="26"/>
      <c r="W59" s="26"/>
      <c r="X59" s="26"/>
    </row>
    <row r="60" spans="1:24" ht="35.1" customHeight="1" x14ac:dyDescent="0.25">
      <c r="A60" s="71"/>
      <c r="B60" s="71"/>
      <c r="C60" s="82" t="s">
        <v>26</v>
      </c>
      <c r="D60" s="83"/>
      <c r="E60" s="83"/>
      <c r="F60" s="83"/>
      <c r="G60" s="84"/>
      <c r="H60" s="31" t="s">
        <v>16</v>
      </c>
      <c r="I60" s="22">
        <v>6950</v>
      </c>
      <c r="J60" s="23"/>
      <c r="K60" s="29">
        <f t="shared" si="4"/>
        <v>0</v>
      </c>
      <c r="L60" s="69"/>
      <c r="M60" s="69"/>
      <c r="N60" s="69"/>
      <c r="O60" s="69"/>
      <c r="P60" s="69"/>
      <c r="U60" s="26"/>
      <c r="V60" s="26"/>
      <c r="W60" s="26"/>
      <c r="X60" s="26"/>
    </row>
    <row r="61" spans="1:24" ht="35.1" customHeight="1" x14ac:dyDescent="0.25">
      <c r="A61" s="71"/>
      <c r="B61" s="71"/>
      <c r="C61" s="74" t="s">
        <v>20</v>
      </c>
      <c r="D61" s="75"/>
      <c r="E61" s="75"/>
      <c r="F61" s="75"/>
      <c r="G61" s="76"/>
      <c r="H61" s="31" t="s">
        <v>17</v>
      </c>
      <c r="I61" s="45">
        <v>200</v>
      </c>
      <c r="J61" s="23"/>
      <c r="K61" s="29">
        <f t="shared" si="4"/>
        <v>0</v>
      </c>
      <c r="L61" s="69"/>
      <c r="M61" s="69"/>
      <c r="N61" s="69"/>
      <c r="O61" s="69"/>
      <c r="P61" s="69"/>
    </row>
    <row r="62" spans="1:24" ht="35.1" customHeight="1" x14ac:dyDescent="0.25">
      <c r="A62" s="72"/>
      <c r="B62" s="72"/>
      <c r="C62" s="77" t="s">
        <v>21</v>
      </c>
      <c r="D62" s="78"/>
      <c r="E62" s="78"/>
      <c r="F62" s="78"/>
      <c r="G62" s="78"/>
      <c r="H62" s="78"/>
      <c r="I62" s="78"/>
      <c r="J62" s="79"/>
      <c r="K62" s="29">
        <f>SUM(K56:K61)</f>
        <v>0</v>
      </c>
      <c r="L62" s="69"/>
      <c r="M62" s="69"/>
      <c r="N62" s="69"/>
      <c r="O62" s="69"/>
      <c r="P62" s="69"/>
    </row>
    <row r="63" spans="1:24" ht="35.1" customHeight="1" x14ac:dyDescent="0.25">
      <c r="D63" s="3"/>
      <c r="E63" s="4"/>
      <c r="F63" s="5"/>
      <c r="G63" s="6"/>
      <c r="H63" s="6"/>
      <c r="I63" s="7"/>
      <c r="J63" s="8"/>
      <c r="K63" s="9" t="s">
        <v>0</v>
      </c>
      <c r="L63" s="69"/>
      <c r="M63" s="69"/>
      <c r="N63" s="69"/>
      <c r="O63" s="69"/>
      <c r="P63" s="69"/>
      <c r="Q63" s="10"/>
      <c r="R63" s="10"/>
      <c r="S63" s="54"/>
      <c r="T63" s="54"/>
      <c r="U63" s="54"/>
    </row>
    <row r="64" spans="1:24" ht="35.1" customHeight="1" x14ac:dyDescent="0.25">
      <c r="A64" s="12" t="s">
        <v>1</v>
      </c>
      <c r="B64" s="12" t="s">
        <v>2</v>
      </c>
      <c r="C64" s="12" t="s">
        <v>3</v>
      </c>
      <c r="D64" s="13" t="s">
        <v>4</v>
      </c>
      <c r="E64" s="13" t="s">
        <v>5</v>
      </c>
      <c r="F64" s="14" t="s">
        <v>6</v>
      </c>
      <c r="G64" s="15" t="s">
        <v>24</v>
      </c>
      <c r="H64" s="15" t="s">
        <v>7</v>
      </c>
      <c r="I64" s="15" t="s">
        <v>8</v>
      </c>
      <c r="J64" s="16" t="s">
        <v>9</v>
      </c>
      <c r="K64" s="17" t="s">
        <v>10</v>
      </c>
      <c r="L64" s="69"/>
      <c r="M64" s="69"/>
      <c r="N64" s="69"/>
      <c r="O64" s="69"/>
      <c r="P64" s="69"/>
      <c r="Q64" s="55"/>
      <c r="R64" s="56"/>
      <c r="S64" s="26"/>
      <c r="T64" s="26"/>
      <c r="U64" s="26"/>
    </row>
    <row r="65" spans="1:24" ht="35.1" customHeight="1" x14ac:dyDescent="0.25">
      <c r="A65" s="70" t="s">
        <v>11</v>
      </c>
      <c r="B65" s="70">
        <v>6</v>
      </c>
      <c r="C65" s="44" t="s">
        <v>37</v>
      </c>
      <c r="D65" s="19">
        <f>E65*5280</f>
        <v>5280</v>
      </c>
      <c r="E65" s="20">
        <v>1</v>
      </c>
      <c r="F65" s="21">
        <v>24</v>
      </c>
      <c r="G65" s="22">
        <f>D65*F65/9</f>
        <v>14080</v>
      </c>
      <c r="H65" s="22"/>
      <c r="I65" s="21"/>
      <c r="J65" s="23"/>
      <c r="K65" s="23"/>
      <c r="L65" s="69"/>
      <c r="M65" s="69"/>
      <c r="N65" s="69"/>
      <c r="O65" s="69"/>
      <c r="P65" s="69"/>
      <c r="Q65" s="55"/>
      <c r="R65" s="57"/>
      <c r="S65" s="26"/>
      <c r="T65" s="26"/>
      <c r="U65" s="26"/>
    </row>
    <row r="66" spans="1:24" ht="35.1" customHeight="1" x14ac:dyDescent="0.25">
      <c r="A66" s="71"/>
      <c r="B66" s="71"/>
      <c r="C66" s="73" t="s">
        <v>22</v>
      </c>
      <c r="D66" s="73"/>
      <c r="E66" s="73"/>
      <c r="F66" s="73"/>
      <c r="G66" s="73"/>
      <c r="H66" s="27" t="s">
        <v>12</v>
      </c>
      <c r="I66" s="28">
        <v>1</v>
      </c>
      <c r="J66" s="23"/>
      <c r="K66" s="29">
        <f>I66*J66</f>
        <v>0</v>
      </c>
      <c r="L66" s="69"/>
      <c r="M66" s="69"/>
      <c r="N66" s="69"/>
      <c r="O66" s="69"/>
      <c r="P66" s="69"/>
      <c r="U66" s="26"/>
      <c r="V66" s="46"/>
      <c r="W66" s="46"/>
      <c r="X66" s="47"/>
    </row>
    <row r="67" spans="1:24" ht="35.1" customHeight="1" x14ac:dyDescent="0.25">
      <c r="A67" s="71"/>
      <c r="B67" s="71"/>
      <c r="C67" s="74" t="s">
        <v>23</v>
      </c>
      <c r="D67" s="75"/>
      <c r="E67" s="75"/>
      <c r="F67" s="75"/>
      <c r="G67" s="76"/>
      <c r="H67" s="31" t="s">
        <v>13</v>
      </c>
      <c r="I67" s="22">
        <f>G65</f>
        <v>14080</v>
      </c>
      <c r="J67" s="23"/>
      <c r="K67" s="29">
        <f t="shared" ref="K67:K71" si="5">J67*I67</f>
        <v>0</v>
      </c>
      <c r="L67" s="69"/>
      <c r="M67" s="69"/>
      <c r="N67" s="69"/>
      <c r="O67" s="69"/>
      <c r="P67" s="69"/>
    </row>
    <row r="68" spans="1:24" ht="35.1" customHeight="1" x14ac:dyDescent="0.25">
      <c r="A68" s="71"/>
      <c r="B68" s="71"/>
      <c r="C68" s="74" t="s">
        <v>15</v>
      </c>
      <c r="D68" s="75"/>
      <c r="E68" s="75"/>
      <c r="F68" s="75"/>
      <c r="G68" s="76"/>
      <c r="H68" s="31" t="s">
        <v>16</v>
      </c>
      <c r="I68" s="22">
        <f>ROUND(D65,0)</f>
        <v>5280</v>
      </c>
      <c r="J68" s="23"/>
      <c r="K68" s="29">
        <f t="shared" si="5"/>
        <v>0</v>
      </c>
      <c r="L68" s="69"/>
      <c r="M68" s="69"/>
      <c r="N68" s="69"/>
      <c r="O68" s="69"/>
      <c r="P68" s="69"/>
      <c r="U68" s="26"/>
      <c r="V68" s="26"/>
      <c r="W68" s="26"/>
      <c r="X68" s="26"/>
    </row>
    <row r="69" spans="1:24" ht="35.1" customHeight="1" x14ac:dyDescent="0.25">
      <c r="A69" s="71"/>
      <c r="B69" s="71"/>
      <c r="C69" s="74" t="s">
        <v>25</v>
      </c>
      <c r="D69" s="75"/>
      <c r="E69" s="75"/>
      <c r="F69" s="75"/>
      <c r="G69" s="76"/>
      <c r="H69" s="27" t="s">
        <v>17</v>
      </c>
      <c r="I69" s="22">
        <f>ROUNDUP(G65*275/2000,0)</f>
        <v>1936</v>
      </c>
      <c r="J69" s="23"/>
      <c r="K69" s="29">
        <f t="shared" si="5"/>
        <v>0</v>
      </c>
      <c r="L69" s="69"/>
      <c r="M69" s="69"/>
      <c r="N69" s="69"/>
      <c r="O69" s="69"/>
      <c r="P69" s="69"/>
      <c r="U69" s="26"/>
      <c r="V69" s="26"/>
      <c r="W69" s="26"/>
      <c r="X69" s="26"/>
    </row>
    <row r="70" spans="1:24" ht="35.1" customHeight="1" x14ac:dyDescent="0.25">
      <c r="A70" s="71"/>
      <c r="B70" s="71"/>
      <c r="C70" s="82" t="s">
        <v>26</v>
      </c>
      <c r="D70" s="83"/>
      <c r="E70" s="83"/>
      <c r="F70" s="83"/>
      <c r="G70" s="84"/>
      <c r="H70" s="31" t="s">
        <v>16</v>
      </c>
      <c r="I70" s="22">
        <v>4484</v>
      </c>
      <c r="J70" s="23"/>
      <c r="K70" s="29">
        <f t="shared" si="5"/>
        <v>0</v>
      </c>
      <c r="L70" s="69"/>
      <c r="M70" s="69"/>
      <c r="N70" s="69"/>
      <c r="O70" s="69"/>
      <c r="P70" s="69"/>
      <c r="U70" s="26"/>
      <c r="V70" s="26"/>
      <c r="W70" s="26"/>
      <c r="X70" s="26"/>
    </row>
    <row r="71" spans="1:24" ht="35.1" customHeight="1" x14ac:dyDescent="0.25">
      <c r="A71" s="71"/>
      <c r="B71" s="71"/>
      <c r="C71" s="74" t="s">
        <v>20</v>
      </c>
      <c r="D71" s="75"/>
      <c r="E71" s="75"/>
      <c r="F71" s="75"/>
      <c r="G71" s="76"/>
      <c r="H71" s="31" t="s">
        <v>17</v>
      </c>
      <c r="I71" s="45">
        <v>200</v>
      </c>
      <c r="J71" s="23"/>
      <c r="K71" s="29">
        <f t="shared" si="5"/>
        <v>0</v>
      </c>
      <c r="L71" s="69"/>
      <c r="M71" s="69"/>
      <c r="N71" s="69"/>
      <c r="O71" s="69"/>
      <c r="P71" s="69"/>
      <c r="U71" s="26"/>
      <c r="V71" s="26"/>
      <c r="W71" s="26"/>
      <c r="X71" s="26"/>
    </row>
    <row r="72" spans="1:24" ht="35.1" customHeight="1" x14ac:dyDescent="0.25">
      <c r="A72" s="72"/>
      <c r="B72" s="72"/>
      <c r="C72" s="77" t="s">
        <v>21</v>
      </c>
      <c r="D72" s="78"/>
      <c r="E72" s="78"/>
      <c r="F72" s="78"/>
      <c r="G72" s="78"/>
      <c r="H72" s="78"/>
      <c r="I72" s="78"/>
      <c r="J72" s="79"/>
      <c r="K72" s="29">
        <f>SUM(K66:K71)</f>
        <v>0</v>
      </c>
      <c r="L72" s="69"/>
      <c r="M72" s="69"/>
      <c r="N72" s="69"/>
      <c r="O72" s="69"/>
      <c r="P72" s="69"/>
      <c r="U72" s="26"/>
      <c r="V72" s="26"/>
      <c r="W72" s="26"/>
      <c r="X72" s="26"/>
    </row>
    <row r="73" spans="1:24" ht="35.1" customHeight="1" x14ac:dyDescent="0.25">
      <c r="D73" s="3"/>
      <c r="E73" s="4"/>
      <c r="F73" s="5"/>
      <c r="G73" s="6"/>
      <c r="H73" s="6"/>
      <c r="I73" s="7"/>
      <c r="J73" s="8"/>
      <c r="K73" s="9" t="s">
        <v>0</v>
      </c>
      <c r="L73" s="69"/>
      <c r="M73" s="69"/>
      <c r="N73" s="69"/>
      <c r="O73" s="69"/>
      <c r="P73" s="69"/>
      <c r="Q73" s="10"/>
      <c r="R73" s="10"/>
      <c r="S73" s="54"/>
      <c r="T73" s="54"/>
      <c r="U73" s="54"/>
      <c r="V73" s="26"/>
      <c r="W73" s="26"/>
      <c r="X73" s="26"/>
    </row>
    <row r="74" spans="1:24" ht="35.1" customHeight="1" x14ac:dyDescent="0.25">
      <c r="A74" s="12" t="s">
        <v>1</v>
      </c>
      <c r="B74" s="12" t="s">
        <v>2</v>
      </c>
      <c r="C74" s="12" t="s">
        <v>3</v>
      </c>
      <c r="D74" s="13" t="s">
        <v>4</v>
      </c>
      <c r="E74" s="13" t="s">
        <v>5</v>
      </c>
      <c r="F74" s="14" t="s">
        <v>6</v>
      </c>
      <c r="G74" s="15" t="s">
        <v>24</v>
      </c>
      <c r="H74" s="15" t="s">
        <v>7</v>
      </c>
      <c r="I74" s="15" t="s">
        <v>8</v>
      </c>
      <c r="J74" s="16" t="s">
        <v>9</v>
      </c>
      <c r="K74" s="17" t="s">
        <v>10</v>
      </c>
      <c r="L74" s="69"/>
      <c r="M74" s="69"/>
      <c r="N74" s="69"/>
      <c r="O74" s="69"/>
      <c r="P74" s="69"/>
      <c r="Q74" s="55"/>
      <c r="R74" s="56"/>
      <c r="S74" s="26"/>
      <c r="T74" s="26"/>
      <c r="U74" s="26"/>
      <c r="V74" s="26"/>
      <c r="W74" s="26"/>
      <c r="X74" s="26"/>
    </row>
    <row r="75" spans="1:24" ht="35.1" customHeight="1" x14ac:dyDescent="0.25">
      <c r="A75" s="70" t="s">
        <v>11</v>
      </c>
      <c r="B75" s="70">
        <v>7</v>
      </c>
      <c r="C75" s="44" t="s">
        <v>38</v>
      </c>
      <c r="D75" s="19">
        <f>E75*5280</f>
        <v>2376</v>
      </c>
      <c r="E75" s="20">
        <v>0.45</v>
      </c>
      <c r="F75" s="21">
        <v>24</v>
      </c>
      <c r="G75" s="22">
        <f>D75*F75/9</f>
        <v>6336</v>
      </c>
      <c r="H75" s="22"/>
      <c r="I75" s="21"/>
      <c r="J75" s="23"/>
      <c r="K75" s="23"/>
      <c r="L75" s="69"/>
      <c r="M75" s="69"/>
      <c r="N75" s="69"/>
      <c r="O75" s="69"/>
      <c r="P75" s="69"/>
      <c r="Q75" s="55"/>
      <c r="R75" s="57"/>
      <c r="S75" s="26"/>
      <c r="T75" s="26"/>
      <c r="U75" s="26"/>
      <c r="V75" s="26"/>
      <c r="W75" s="26"/>
      <c r="X75" s="26"/>
    </row>
    <row r="76" spans="1:24" ht="35.1" customHeight="1" x14ac:dyDescent="0.25">
      <c r="A76" s="71"/>
      <c r="B76" s="71"/>
      <c r="C76" s="73" t="s">
        <v>22</v>
      </c>
      <c r="D76" s="73"/>
      <c r="E76" s="73"/>
      <c r="F76" s="73"/>
      <c r="G76" s="73"/>
      <c r="H76" s="27" t="s">
        <v>12</v>
      </c>
      <c r="I76" s="28">
        <v>1</v>
      </c>
      <c r="J76" s="23"/>
      <c r="K76" s="29">
        <f>I76*J76</f>
        <v>0</v>
      </c>
      <c r="L76" s="69"/>
      <c r="M76" s="69"/>
      <c r="N76" s="69"/>
      <c r="O76" s="69"/>
      <c r="P76" s="69"/>
      <c r="U76" s="26"/>
      <c r="V76" s="26"/>
      <c r="W76" s="26"/>
      <c r="X76" s="26"/>
    </row>
    <row r="77" spans="1:24" ht="35.1" customHeight="1" x14ac:dyDescent="0.25">
      <c r="A77" s="71"/>
      <c r="B77" s="71"/>
      <c r="C77" s="74" t="s">
        <v>23</v>
      </c>
      <c r="D77" s="75"/>
      <c r="E77" s="75"/>
      <c r="F77" s="75"/>
      <c r="G77" s="76"/>
      <c r="H77" s="31" t="s">
        <v>13</v>
      </c>
      <c r="I77" s="22">
        <f>G75</f>
        <v>6336</v>
      </c>
      <c r="J77" s="23"/>
      <c r="K77" s="29">
        <f t="shared" ref="K77:K81" si="6">J77*I77</f>
        <v>0</v>
      </c>
      <c r="L77" s="69"/>
      <c r="M77" s="69"/>
      <c r="N77" s="69"/>
      <c r="O77" s="69"/>
      <c r="P77" s="69"/>
      <c r="U77" s="26"/>
      <c r="V77" s="26"/>
      <c r="W77" s="26"/>
      <c r="X77" s="26"/>
    </row>
    <row r="78" spans="1:24" ht="35.1" customHeight="1" x14ac:dyDescent="0.25">
      <c r="A78" s="71"/>
      <c r="B78" s="71"/>
      <c r="C78" s="74" t="s">
        <v>15</v>
      </c>
      <c r="D78" s="75"/>
      <c r="E78" s="75"/>
      <c r="F78" s="75"/>
      <c r="G78" s="76"/>
      <c r="H78" s="31" t="s">
        <v>16</v>
      </c>
      <c r="I78" s="22">
        <f>ROUND(D75,0)</f>
        <v>2376</v>
      </c>
      <c r="J78" s="23"/>
      <c r="K78" s="29">
        <f t="shared" si="6"/>
        <v>0</v>
      </c>
      <c r="L78" s="69"/>
      <c r="M78" s="69"/>
      <c r="N78" s="69"/>
      <c r="O78" s="69"/>
      <c r="P78" s="69"/>
      <c r="U78" s="26"/>
      <c r="V78" s="26"/>
      <c r="W78" s="26"/>
      <c r="X78" s="26"/>
    </row>
    <row r="79" spans="1:24" ht="35.1" customHeight="1" x14ac:dyDescent="0.25">
      <c r="A79" s="71"/>
      <c r="B79" s="71"/>
      <c r="C79" s="74" t="s">
        <v>25</v>
      </c>
      <c r="D79" s="75"/>
      <c r="E79" s="75"/>
      <c r="F79" s="75"/>
      <c r="G79" s="76"/>
      <c r="H79" s="27" t="s">
        <v>17</v>
      </c>
      <c r="I79" s="22">
        <f>ROUNDUP(G75*275/2000,0)</f>
        <v>872</v>
      </c>
      <c r="J79" s="23"/>
      <c r="K79" s="29">
        <f t="shared" si="6"/>
        <v>0</v>
      </c>
      <c r="L79" s="69"/>
      <c r="M79" s="69"/>
      <c r="N79" s="69"/>
      <c r="O79" s="69"/>
      <c r="P79" s="69"/>
      <c r="U79" s="26"/>
      <c r="V79" s="26"/>
      <c r="W79" s="26"/>
      <c r="X79" s="26"/>
    </row>
    <row r="80" spans="1:24" ht="35.1" customHeight="1" x14ac:dyDescent="0.25">
      <c r="A80" s="71"/>
      <c r="B80" s="71"/>
      <c r="C80" s="82" t="s">
        <v>26</v>
      </c>
      <c r="D80" s="83"/>
      <c r="E80" s="83"/>
      <c r="F80" s="83"/>
      <c r="G80" s="84"/>
      <c r="H80" s="31" t="s">
        <v>16</v>
      </c>
      <c r="I80" s="22">
        <v>2680</v>
      </c>
      <c r="J80" s="23"/>
      <c r="K80" s="29">
        <f t="shared" si="6"/>
        <v>0</v>
      </c>
      <c r="L80" s="69"/>
      <c r="M80" s="69"/>
      <c r="N80" s="69"/>
      <c r="O80" s="69"/>
      <c r="P80" s="69"/>
    </row>
    <row r="81" spans="1:24" ht="35.1" customHeight="1" x14ac:dyDescent="0.25">
      <c r="A81" s="71"/>
      <c r="B81" s="71"/>
      <c r="C81" s="74" t="s">
        <v>20</v>
      </c>
      <c r="D81" s="75"/>
      <c r="E81" s="75"/>
      <c r="F81" s="75"/>
      <c r="G81" s="76"/>
      <c r="H81" s="31" t="s">
        <v>17</v>
      </c>
      <c r="I81" s="45">
        <v>200</v>
      </c>
      <c r="J81" s="23"/>
      <c r="K81" s="29">
        <f t="shared" si="6"/>
        <v>0</v>
      </c>
      <c r="L81" s="69"/>
      <c r="M81" s="69"/>
      <c r="N81" s="69"/>
      <c r="O81" s="69"/>
      <c r="P81" s="69"/>
    </row>
    <row r="82" spans="1:24" ht="35.1" customHeight="1" x14ac:dyDescent="0.25">
      <c r="A82" s="72"/>
      <c r="B82" s="72"/>
      <c r="C82" s="77" t="s">
        <v>21</v>
      </c>
      <c r="D82" s="78"/>
      <c r="E82" s="78"/>
      <c r="F82" s="78"/>
      <c r="G82" s="78"/>
      <c r="H82" s="78"/>
      <c r="I82" s="78"/>
      <c r="J82" s="79"/>
      <c r="K82" s="29">
        <f>SUM(K76:K81)</f>
        <v>0</v>
      </c>
      <c r="L82" s="69"/>
      <c r="M82" s="69"/>
      <c r="N82" s="69"/>
      <c r="O82" s="69"/>
      <c r="P82" s="69"/>
    </row>
    <row r="83" spans="1:24" ht="35.1" customHeight="1" x14ac:dyDescent="0.25">
      <c r="D83" s="3"/>
      <c r="E83" s="4"/>
      <c r="F83" s="5"/>
      <c r="G83" s="6"/>
      <c r="H83" s="6"/>
      <c r="I83" s="7"/>
      <c r="J83" s="8"/>
      <c r="K83" s="9" t="s">
        <v>0</v>
      </c>
      <c r="L83" s="69"/>
      <c r="M83" s="69"/>
      <c r="N83" s="69"/>
      <c r="O83" s="69"/>
      <c r="P83" s="69"/>
      <c r="Q83" s="10"/>
      <c r="R83" s="10"/>
      <c r="S83" s="54"/>
      <c r="T83" s="54"/>
      <c r="U83" s="54"/>
    </row>
    <row r="84" spans="1:24" ht="35.1" customHeight="1" x14ac:dyDescent="0.25">
      <c r="A84" s="12" t="s">
        <v>1</v>
      </c>
      <c r="B84" s="12" t="s">
        <v>2</v>
      </c>
      <c r="C84" s="12" t="s">
        <v>3</v>
      </c>
      <c r="D84" s="13" t="s">
        <v>4</v>
      </c>
      <c r="E84" s="13" t="s">
        <v>5</v>
      </c>
      <c r="F84" s="14" t="s">
        <v>6</v>
      </c>
      <c r="G84" s="15" t="s">
        <v>24</v>
      </c>
      <c r="H84" s="15" t="s">
        <v>7</v>
      </c>
      <c r="I84" s="15" t="s">
        <v>8</v>
      </c>
      <c r="J84" s="16" t="s">
        <v>9</v>
      </c>
      <c r="K84" s="17" t="s">
        <v>10</v>
      </c>
      <c r="L84" s="69"/>
      <c r="M84" s="69"/>
      <c r="N84" s="69"/>
      <c r="O84" s="69"/>
      <c r="P84" s="69"/>
      <c r="Q84" s="55"/>
      <c r="R84" s="56"/>
      <c r="S84" s="26"/>
      <c r="T84" s="26"/>
      <c r="U84" s="26"/>
    </row>
    <row r="85" spans="1:24" ht="35.1" customHeight="1" x14ac:dyDescent="0.25">
      <c r="A85" s="70" t="s">
        <v>11</v>
      </c>
      <c r="B85" s="70">
        <v>8</v>
      </c>
      <c r="C85" s="44" t="s">
        <v>45</v>
      </c>
      <c r="D85" s="19">
        <f>E85*5280</f>
        <v>2006.4</v>
      </c>
      <c r="E85" s="20">
        <v>0.38</v>
      </c>
      <c r="F85" s="21">
        <v>24</v>
      </c>
      <c r="G85" s="22">
        <f>D85*F85/9</f>
        <v>5350.4000000000005</v>
      </c>
      <c r="H85" s="22"/>
      <c r="I85" s="21"/>
      <c r="J85" s="23"/>
      <c r="K85" s="23"/>
      <c r="L85" s="69"/>
      <c r="M85" s="69"/>
      <c r="N85" s="69"/>
      <c r="O85" s="69"/>
      <c r="P85" s="69"/>
      <c r="Q85" s="55"/>
      <c r="R85" s="57"/>
      <c r="S85" s="26"/>
      <c r="T85" s="26"/>
      <c r="U85" s="26"/>
      <c r="V85" s="46"/>
      <c r="W85" s="46"/>
      <c r="X85" s="47"/>
    </row>
    <row r="86" spans="1:24" ht="35.1" customHeight="1" x14ac:dyDescent="0.25">
      <c r="A86" s="71"/>
      <c r="B86" s="71"/>
      <c r="C86" s="73" t="s">
        <v>22</v>
      </c>
      <c r="D86" s="73"/>
      <c r="E86" s="73"/>
      <c r="F86" s="73"/>
      <c r="G86" s="73"/>
      <c r="H86" s="27" t="s">
        <v>12</v>
      </c>
      <c r="I86" s="28">
        <v>1</v>
      </c>
      <c r="J86" s="23"/>
      <c r="K86" s="29">
        <f>I86*J86</f>
        <v>0</v>
      </c>
      <c r="L86" s="69"/>
      <c r="M86" s="69"/>
      <c r="N86" s="69"/>
      <c r="O86" s="69"/>
      <c r="P86" s="69"/>
    </row>
    <row r="87" spans="1:24" ht="35.1" customHeight="1" x14ac:dyDescent="0.25">
      <c r="A87" s="71"/>
      <c r="B87" s="71"/>
      <c r="C87" s="74" t="s">
        <v>23</v>
      </c>
      <c r="D87" s="75"/>
      <c r="E87" s="75"/>
      <c r="F87" s="75"/>
      <c r="G87" s="76"/>
      <c r="H87" s="31" t="s">
        <v>13</v>
      </c>
      <c r="I87" s="22">
        <f>G85</f>
        <v>5350.4000000000005</v>
      </c>
      <c r="J87" s="23"/>
      <c r="K87" s="29">
        <f t="shared" ref="K87:K90" si="7">J87*I87</f>
        <v>0</v>
      </c>
      <c r="L87" s="69"/>
      <c r="M87" s="69"/>
      <c r="N87" s="69"/>
      <c r="O87" s="69"/>
      <c r="P87" s="69"/>
    </row>
    <row r="88" spans="1:24" ht="35.1" customHeight="1" x14ac:dyDescent="0.25">
      <c r="A88" s="71"/>
      <c r="B88" s="71"/>
      <c r="C88" s="74" t="s">
        <v>15</v>
      </c>
      <c r="D88" s="75"/>
      <c r="E88" s="75"/>
      <c r="F88" s="75"/>
      <c r="G88" s="76"/>
      <c r="H88" s="31" t="s">
        <v>16</v>
      </c>
      <c r="I88" s="22">
        <f>ROUND(D85,0)</f>
        <v>2006</v>
      </c>
      <c r="J88" s="23"/>
      <c r="K88" s="29">
        <f t="shared" si="7"/>
        <v>0</v>
      </c>
      <c r="L88" s="69"/>
      <c r="M88" s="69"/>
      <c r="N88" s="69"/>
      <c r="O88" s="69"/>
      <c r="P88" s="69"/>
    </row>
    <row r="89" spans="1:24" ht="35.1" customHeight="1" x14ac:dyDescent="0.25">
      <c r="A89" s="71"/>
      <c r="B89" s="71"/>
      <c r="C89" s="74" t="s">
        <v>25</v>
      </c>
      <c r="D89" s="75"/>
      <c r="E89" s="75"/>
      <c r="F89" s="75"/>
      <c r="G89" s="76"/>
      <c r="H89" s="27" t="s">
        <v>17</v>
      </c>
      <c r="I89" s="22">
        <f>ROUNDUP(G85*275/2000,0)</f>
        <v>736</v>
      </c>
      <c r="J89" s="23"/>
      <c r="K89" s="29">
        <f t="shared" si="7"/>
        <v>0</v>
      </c>
      <c r="L89" s="69"/>
      <c r="M89" s="69"/>
      <c r="N89" s="69"/>
      <c r="O89" s="69"/>
      <c r="P89" s="69"/>
    </row>
    <row r="90" spans="1:24" ht="35.1" customHeight="1" x14ac:dyDescent="0.25">
      <c r="A90" s="71"/>
      <c r="B90" s="71"/>
      <c r="C90" s="74" t="s">
        <v>20</v>
      </c>
      <c r="D90" s="75"/>
      <c r="E90" s="75"/>
      <c r="F90" s="75"/>
      <c r="G90" s="76"/>
      <c r="H90" s="31" t="s">
        <v>17</v>
      </c>
      <c r="I90" s="45">
        <v>200</v>
      </c>
      <c r="J90" s="23"/>
      <c r="K90" s="29">
        <f t="shared" si="7"/>
        <v>0</v>
      </c>
      <c r="L90" s="69"/>
      <c r="M90" s="69"/>
      <c r="N90" s="69"/>
      <c r="O90" s="69"/>
      <c r="P90" s="69"/>
    </row>
    <row r="91" spans="1:24" ht="35.1" customHeight="1" x14ac:dyDescent="0.25">
      <c r="A91" s="72"/>
      <c r="B91" s="72"/>
      <c r="C91" s="77" t="s">
        <v>21</v>
      </c>
      <c r="D91" s="78"/>
      <c r="E91" s="78"/>
      <c r="F91" s="78"/>
      <c r="G91" s="78"/>
      <c r="H91" s="78"/>
      <c r="I91" s="78"/>
      <c r="J91" s="79"/>
      <c r="K91" s="29">
        <f>SUM(K86:K90)</f>
        <v>0</v>
      </c>
      <c r="L91" s="69"/>
      <c r="M91" s="69"/>
      <c r="N91" s="69"/>
      <c r="O91" s="69"/>
      <c r="P91" s="69"/>
    </row>
    <row r="92" spans="1:24" ht="35.1" customHeight="1" x14ac:dyDescent="0.25">
      <c r="D92" s="3"/>
      <c r="E92" s="4"/>
      <c r="F92" s="5"/>
      <c r="G92" s="6"/>
      <c r="H92" s="6"/>
      <c r="I92" s="7"/>
      <c r="J92" s="8"/>
      <c r="K92" s="9" t="s">
        <v>0</v>
      </c>
      <c r="L92" s="69"/>
      <c r="M92" s="69"/>
      <c r="N92" s="69"/>
      <c r="O92" s="69"/>
      <c r="P92" s="69"/>
      <c r="Q92" s="10"/>
      <c r="R92" s="10"/>
      <c r="S92" s="54"/>
      <c r="T92" s="54"/>
      <c r="U92" s="54"/>
    </row>
    <row r="93" spans="1:24" ht="35.1" customHeight="1" x14ac:dyDescent="0.25">
      <c r="A93" s="12" t="s">
        <v>1</v>
      </c>
      <c r="B93" s="12" t="s">
        <v>2</v>
      </c>
      <c r="C93" s="12" t="s">
        <v>3</v>
      </c>
      <c r="D93" s="13" t="s">
        <v>4</v>
      </c>
      <c r="E93" s="13" t="s">
        <v>5</v>
      </c>
      <c r="F93" s="14" t="s">
        <v>6</v>
      </c>
      <c r="G93" s="15" t="s">
        <v>24</v>
      </c>
      <c r="H93" s="15" t="s">
        <v>7</v>
      </c>
      <c r="I93" s="15" t="s">
        <v>8</v>
      </c>
      <c r="J93" s="16" t="s">
        <v>9</v>
      </c>
      <c r="K93" s="17" t="s">
        <v>10</v>
      </c>
      <c r="L93" s="69"/>
      <c r="M93" s="69"/>
      <c r="N93" s="69"/>
      <c r="O93" s="69"/>
      <c r="P93" s="69"/>
      <c r="Q93" s="55"/>
      <c r="R93" s="56"/>
      <c r="S93" s="26"/>
      <c r="T93" s="26"/>
      <c r="U93" s="26"/>
      <c r="W93" s="63"/>
    </row>
    <row r="94" spans="1:24" ht="35.1" customHeight="1" x14ac:dyDescent="0.25">
      <c r="A94" s="70" t="s">
        <v>11</v>
      </c>
      <c r="B94" s="70">
        <v>9</v>
      </c>
      <c r="C94" s="44" t="s">
        <v>39</v>
      </c>
      <c r="D94" s="19">
        <f>E94*5280</f>
        <v>5596.8</v>
      </c>
      <c r="E94" s="20">
        <v>1.06</v>
      </c>
      <c r="F94" s="21">
        <v>24</v>
      </c>
      <c r="G94" s="22">
        <f>D94*F94/9</f>
        <v>14924.800000000001</v>
      </c>
      <c r="H94" s="22"/>
      <c r="I94" s="21"/>
      <c r="J94" s="23"/>
      <c r="K94" s="23"/>
      <c r="L94" s="69"/>
      <c r="M94" s="69"/>
      <c r="N94" s="69"/>
      <c r="O94" s="69"/>
      <c r="P94" s="69"/>
      <c r="Q94" s="55"/>
      <c r="R94" s="57"/>
      <c r="S94" s="26"/>
      <c r="T94" s="26"/>
      <c r="U94" s="26"/>
    </row>
    <row r="95" spans="1:24" ht="35.1" customHeight="1" x14ac:dyDescent="0.25">
      <c r="A95" s="71"/>
      <c r="B95" s="71"/>
      <c r="C95" s="73" t="s">
        <v>28</v>
      </c>
      <c r="D95" s="73"/>
      <c r="E95" s="73"/>
      <c r="F95" s="73"/>
      <c r="G95" s="73"/>
      <c r="H95" s="27" t="s">
        <v>12</v>
      </c>
      <c r="I95" s="28">
        <v>1</v>
      </c>
      <c r="J95" s="23"/>
      <c r="K95" s="29">
        <f>I95*J95</f>
        <v>0</v>
      </c>
      <c r="L95" s="69"/>
      <c r="M95" s="69"/>
      <c r="N95" s="69"/>
      <c r="O95" s="69"/>
      <c r="P95" s="69"/>
    </row>
    <row r="96" spans="1:24" ht="35.1" customHeight="1" x14ac:dyDescent="0.25">
      <c r="A96" s="71"/>
      <c r="B96" s="71"/>
      <c r="C96" s="74" t="s">
        <v>29</v>
      </c>
      <c r="D96" s="75"/>
      <c r="E96" s="75"/>
      <c r="F96" s="75"/>
      <c r="G96" s="76"/>
      <c r="H96" s="31" t="s">
        <v>13</v>
      </c>
      <c r="I96" s="22">
        <f>G94</f>
        <v>14924.800000000001</v>
      </c>
      <c r="J96" s="23"/>
      <c r="K96" s="29">
        <f t="shared" ref="K96:K100" si="8">J96*I96</f>
        <v>0</v>
      </c>
      <c r="L96" s="69"/>
      <c r="M96" s="69"/>
      <c r="N96" s="69"/>
      <c r="O96" s="69"/>
      <c r="P96" s="69"/>
    </row>
    <row r="97" spans="1:21" ht="35.1" customHeight="1" x14ac:dyDescent="0.25">
      <c r="A97" s="71"/>
      <c r="B97" s="71"/>
      <c r="C97" s="74" t="s">
        <v>14</v>
      </c>
      <c r="D97" s="75"/>
      <c r="E97" s="75"/>
      <c r="F97" s="75"/>
      <c r="G97" s="76"/>
      <c r="H97" s="31" t="s">
        <v>13</v>
      </c>
      <c r="I97" s="22">
        <f>G94</f>
        <v>14924.800000000001</v>
      </c>
      <c r="J97" s="23"/>
      <c r="K97" s="29">
        <f t="shared" si="8"/>
        <v>0</v>
      </c>
      <c r="L97" s="69"/>
      <c r="M97" s="69"/>
      <c r="N97" s="69"/>
      <c r="O97" s="69"/>
      <c r="P97" s="69"/>
    </row>
    <row r="98" spans="1:21" ht="35.1" customHeight="1" x14ac:dyDescent="0.25">
      <c r="A98" s="71"/>
      <c r="B98" s="71"/>
      <c r="C98" s="74" t="s">
        <v>15</v>
      </c>
      <c r="D98" s="75"/>
      <c r="E98" s="75"/>
      <c r="F98" s="75"/>
      <c r="G98" s="76"/>
      <c r="H98" s="31" t="s">
        <v>16</v>
      </c>
      <c r="I98" s="22">
        <f>ROUND(D94,0)</f>
        <v>5597</v>
      </c>
      <c r="J98" s="23"/>
      <c r="K98" s="29">
        <f t="shared" si="8"/>
        <v>0</v>
      </c>
      <c r="L98" s="69"/>
      <c r="M98" s="69"/>
      <c r="N98" s="69"/>
      <c r="O98" s="69"/>
      <c r="P98" s="69"/>
    </row>
    <row r="99" spans="1:21" ht="35.1" customHeight="1" x14ac:dyDescent="0.25">
      <c r="A99" s="71"/>
      <c r="B99" s="71"/>
      <c r="C99" s="74" t="s">
        <v>30</v>
      </c>
      <c r="D99" s="75"/>
      <c r="E99" s="75"/>
      <c r="F99" s="75"/>
      <c r="G99" s="76"/>
      <c r="H99" s="27" t="s">
        <v>17</v>
      </c>
      <c r="I99" s="22">
        <f>ROUNDUP(G94*220/2000,0)</f>
        <v>1642</v>
      </c>
      <c r="J99" s="23"/>
      <c r="K99" s="29">
        <f t="shared" si="8"/>
        <v>0</v>
      </c>
      <c r="L99" s="69"/>
      <c r="M99" s="69"/>
      <c r="N99" s="69"/>
      <c r="O99" s="69"/>
      <c r="P99" s="69"/>
    </row>
    <row r="100" spans="1:21" ht="35.1" customHeight="1" x14ac:dyDescent="0.25">
      <c r="A100" s="71"/>
      <c r="B100" s="71"/>
      <c r="C100" s="74" t="s">
        <v>20</v>
      </c>
      <c r="D100" s="75"/>
      <c r="E100" s="75"/>
      <c r="F100" s="75"/>
      <c r="G100" s="76"/>
      <c r="H100" s="31" t="s">
        <v>17</v>
      </c>
      <c r="I100" s="45">
        <v>200</v>
      </c>
      <c r="J100" s="23"/>
      <c r="K100" s="29">
        <f t="shared" si="8"/>
        <v>0</v>
      </c>
      <c r="L100" s="69"/>
      <c r="M100" s="69"/>
      <c r="N100" s="69"/>
      <c r="O100" s="69"/>
      <c r="P100" s="69"/>
    </row>
    <row r="101" spans="1:21" ht="35.1" customHeight="1" x14ac:dyDescent="0.25">
      <c r="A101" s="72"/>
      <c r="B101" s="72"/>
      <c r="C101" s="77" t="s">
        <v>21</v>
      </c>
      <c r="D101" s="78"/>
      <c r="E101" s="78"/>
      <c r="F101" s="78"/>
      <c r="G101" s="78"/>
      <c r="H101" s="78"/>
      <c r="I101" s="78"/>
      <c r="J101" s="79"/>
      <c r="K101" s="29">
        <f>SUM(K95:K100)</f>
        <v>0</v>
      </c>
      <c r="L101" s="69"/>
      <c r="M101" s="69"/>
      <c r="N101" s="69"/>
      <c r="O101" s="69"/>
      <c r="P101" s="69"/>
    </row>
    <row r="102" spans="1:21" ht="35.1" customHeight="1" x14ac:dyDescent="0.25">
      <c r="D102" s="3"/>
      <c r="E102" s="4"/>
      <c r="F102" s="5"/>
      <c r="G102" s="6"/>
      <c r="H102" s="6"/>
      <c r="I102" s="7"/>
      <c r="J102" s="8"/>
      <c r="K102" s="9" t="s">
        <v>0</v>
      </c>
      <c r="L102" s="69"/>
      <c r="M102" s="69"/>
      <c r="N102" s="69"/>
      <c r="O102" s="69"/>
      <c r="P102" s="69"/>
      <c r="Q102" s="10"/>
      <c r="R102" s="10"/>
      <c r="S102" s="54"/>
      <c r="T102" s="54"/>
      <c r="U102" s="54"/>
    </row>
    <row r="103" spans="1:21" ht="35.1" customHeight="1" x14ac:dyDescent="0.25">
      <c r="A103" s="12" t="s">
        <v>1</v>
      </c>
      <c r="B103" s="12" t="s">
        <v>2</v>
      </c>
      <c r="C103" s="12" t="s">
        <v>3</v>
      </c>
      <c r="D103" s="13" t="s">
        <v>4</v>
      </c>
      <c r="E103" s="13" t="s">
        <v>5</v>
      </c>
      <c r="F103" s="14" t="s">
        <v>6</v>
      </c>
      <c r="G103" s="15" t="s">
        <v>24</v>
      </c>
      <c r="H103" s="15" t="s">
        <v>7</v>
      </c>
      <c r="I103" s="15" t="s">
        <v>8</v>
      </c>
      <c r="J103" s="16" t="s">
        <v>9</v>
      </c>
      <c r="K103" s="17" t="s">
        <v>10</v>
      </c>
      <c r="L103" s="69"/>
      <c r="M103" s="69"/>
      <c r="N103" s="69"/>
      <c r="O103" s="69"/>
      <c r="P103" s="69"/>
      <c r="Q103" s="55"/>
      <c r="R103" s="56"/>
      <c r="S103" s="26"/>
      <c r="T103" s="26"/>
      <c r="U103" s="26"/>
    </row>
    <row r="104" spans="1:21" ht="35.1" customHeight="1" x14ac:dyDescent="0.25">
      <c r="A104" s="70" t="s">
        <v>11</v>
      </c>
      <c r="B104" s="70">
        <v>10</v>
      </c>
      <c r="C104" s="44" t="s">
        <v>40</v>
      </c>
      <c r="D104" s="19">
        <f>E104*5280</f>
        <v>5295.8399999999992</v>
      </c>
      <c r="E104" s="20">
        <v>1.0029999999999999</v>
      </c>
      <c r="F104" s="21">
        <v>24</v>
      </c>
      <c r="G104" s="22">
        <f>D104*F104/9</f>
        <v>14122.239999999998</v>
      </c>
      <c r="H104" s="22"/>
      <c r="I104" s="21"/>
      <c r="J104" s="23"/>
      <c r="K104" s="23"/>
      <c r="L104" s="69"/>
      <c r="M104" s="69"/>
      <c r="N104" s="69"/>
      <c r="O104" s="69"/>
      <c r="P104" s="69"/>
      <c r="Q104" s="55"/>
      <c r="R104" s="57"/>
      <c r="S104" s="26"/>
      <c r="T104" s="26"/>
      <c r="U104" s="26"/>
    </row>
    <row r="105" spans="1:21" ht="35.1" customHeight="1" x14ac:dyDescent="0.25">
      <c r="A105" s="71"/>
      <c r="B105" s="71"/>
      <c r="C105" s="73" t="s">
        <v>22</v>
      </c>
      <c r="D105" s="73"/>
      <c r="E105" s="73"/>
      <c r="F105" s="73"/>
      <c r="G105" s="73"/>
      <c r="H105" s="27" t="s">
        <v>12</v>
      </c>
      <c r="I105" s="28">
        <v>1</v>
      </c>
      <c r="J105" s="23"/>
      <c r="K105" s="29">
        <f>I105*J105</f>
        <v>0</v>
      </c>
      <c r="L105" s="69"/>
      <c r="M105" s="69"/>
      <c r="N105" s="69"/>
      <c r="O105" s="69"/>
      <c r="P105" s="69"/>
    </row>
    <row r="106" spans="1:21" ht="35.1" customHeight="1" x14ac:dyDescent="0.25">
      <c r="A106" s="71"/>
      <c r="B106" s="71"/>
      <c r="C106" s="74" t="s">
        <v>23</v>
      </c>
      <c r="D106" s="75"/>
      <c r="E106" s="75"/>
      <c r="F106" s="75"/>
      <c r="G106" s="76"/>
      <c r="H106" s="31" t="s">
        <v>13</v>
      </c>
      <c r="I106" s="22">
        <f>G104</f>
        <v>14122.239999999998</v>
      </c>
      <c r="J106" s="23"/>
      <c r="K106" s="29">
        <f t="shared" ref="K106:K109" si="9">J106*I106</f>
        <v>0</v>
      </c>
      <c r="L106" s="69"/>
      <c r="M106" s="69"/>
      <c r="N106" s="69"/>
      <c r="O106" s="69"/>
      <c r="P106" s="69"/>
    </row>
    <row r="107" spans="1:21" ht="35.1" customHeight="1" x14ac:dyDescent="0.25">
      <c r="A107" s="71"/>
      <c r="B107" s="71"/>
      <c r="C107" s="74" t="s">
        <v>15</v>
      </c>
      <c r="D107" s="75"/>
      <c r="E107" s="75"/>
      <c r="F107" s="75"/>
      <c r="G107" s="76"/>
      <c r="H107" s="31" t="s">
        <v>16</v>
      </c>
      <c r="I107" s="22">
        <f>ROUND(D104,0)</f>
        <v>5296</v>
      </c>
      <c r="J107" s="23"/>
      <c r="K107" s="29">
        <f t="shared" si="9"/>
        <v>0</v>
      </c>
      <c r="L107" s="69"/>
      <c r="M107" s="69"/>
      <c r="N107" s="69"/>
      <c r="O107" s="69"/>
      <c r="P107" s="69"/>
    </row>
    <row r="108" spans="1:21" ht="35.1" customHeight="1" x14ac:dyDescent="0.25">
      <c r="A108" s="71"/>
      <c r="B108" s="71"/>
      <c r="C108" s="74" t="s">
        <v>25</v>
      </c>
      <c r="D108" s="75"/>
      <c r="E108" s="75"/>
      <c r="F108" s="75"/>
      <c r="G108" s="76"/>
      <c r="H108" s="27" t="s">
        <v>17</v>
      </c>
      <c r="I108" s="22">
        <f>ROUNDUP(G104*275/2000,0)</f>
        <v>1942</v>
      </c>
      <c r="J108" s="23"/>
      <c r="K108" s="29">
        <f t="shared" si="9"/>
        <v>0</v>
      </c>
      <c r="L108" s="69"/>
      <c r="M108" s="69"/>
      <c r="N108" s="69"/>
      <c r="O108" s="69"/>
      <c r="P108" s="69"/>
    </row>
    <row r="109" spans="1:21" ht="35.1" customHeight="1" x14ac:dyDescent="0.25">
      <c r="A109" s="71"/>
      <c r="B109" s="71"/>
      <c r="C109" s="74" t="s">
        <v>20</v>
      </c>
      <c r="D109" s="75"/>
      <c r="E109" s="75"/>
      <c r="F109" s="75"/>
      <c r="G109" s="76"/>
      <c r="H109" s="31" t="s">
        <v>17</v>
      </c>
      <c r="I109" s="45">
        <v>200</v>
      </c>
      <c r="J109" s="23"/>
      <c r="K109" s="29">
        <f t="shared" si="9"/>
        <v>0</v>
      </c>
      <c r="L109" s="69"/>
      <c r="M109" s="69"/>
      <c r="N109" s="69"/>
      <c r="O109" s="69"/>
      <c r="P109" s="69"/>
    </row>
    <row r="110" spans="1:21" ht="35.1" customHeight="1" x14ac:dyDescent="0.25">
      <c r="A110" s="72"/>
      <c r="B110" s="72"/>
      <c r="C110" s="77" t="s">
        <v>21</v>
      </c>
      <c r="D110" s="78"/>
      <c r="E110" s="78"/>
      <c r="F110" s="78"/>
      <c r="G110" s="78"/>
      <c r="H110" s="78"/>
      <c r="I110" s="78"/>
      <c r="J110" s="79"/>
      <c r="K110" s="29">
        <f>SUM(K105:K109)</f>
        <v>0</v>
      </c>
      <c r="L110" s="69"/>
      <c r="M110" s="69"/>
      <c r="N110" s="69"/>
      <c r="O110" s="69"/>
      <c r="P110" s="69"/>
    </row>
    <row r="111" spans="1:21" ht="35.1" customHeight="1" x14ac:dyDescent="0.25">
      <c r="D111" s="3"/>
      <c r="E111" s="4"/>
      <c r="F111" s="5"/>
      <c r="G111" s="6"/>
      <c r="H111" s="6"/>
      <c r="I111" s="7"/>
      <c r="J111" s="8"/>
      <c r="K111" s="9" t="s">
        <v>0</v>
      </c>
      <c r="L111" s="69"/>
      <c r="M111" s="69"/>
      <c r="N111" s="69"/>
      <c r="O111" s="69"/>
      <c r="P111" s="69"/>
    </row>
    <row r="112" spans="1:21" ht="35.1" customHeight="1" x14ac:dyDescent="0.25">
      <c r="A112" s="12" t="s">
        <v>1</v>
      </c>
      <c r="B112" s="12" t="s">
        <v>2</v>
      </c>
      <c r="C112" s="12" t="s">
        <v>3</v>
      </c>
      <c r="D112" s="13" t="s">
        <v>4</v>
      </c>
      <c r="E112" s="13" t="s">
        <v>5</v>
      </c>
      <c r="F112" s="14" t="s">
        <v>6</v>
      </c>
      <c r="G112" s="15" t="s">
        <v>24</v>
      </c>
      <c r="H112" s="15" t="s">
        <v>7</v>
      </c>
      <c r="I112" s="15" t="s">
        <v>8</v>
      </c>
      <c r="J112" s="16" t="s">
        <v>9</v>
      </c>
      <c r="K112" s="17" t="s">
        <v>10</v>
      </c>
      <c r="L112" s="69"/>
      <c r="M112" s="69"/>
      <c r="N112" s="69"/>
      <c r="O112" s="69"/>
      <c r="P112" s="69"/>
      <c r="Q112" s="10"/>
      <c r="R112" s="10"/>
      <c r="S112" s="54"/>
      <c r="T112" s="54"/>
      <c r="U112" s="54"/>
    </row>
    <row r="113" spans="1:21" ht="35.1" customHeight="1" x14ac:dyDescent="0.25">
      <c r="A113" s="70" t="s">
        <v>11</v>
      </c>
      <c r="B113" s="70">
        <v>11</v>
      </c>
      <c r="C113" s="44" t="s">
        <v>41</v>
      </c>
      <c r="D113" s="19">
        <f>E113*5280</f>
        <v>4403.5199999999995</v>
      </c>
      <c r="E113" s="20">
        <v>0.83399999999999996</v>
      </c>
      <c r="F113" s="21">
        <v>24</v>
      </c>
      <c r="G113" s="22">
        <f>D113*F113/9</f>
        <v>11742.719999999998</v>
      </c>
      <c r="H113" s="22"/>
      <c r="I113" s="21"/>
      <c r="J113" s="23"/>
      <c r="K113" s="23"/>
      <c r="L113" s="69"/>
      <c r="M113" s="69"/>
      <c r="N113" s="69"/>
      <c r="O113" s="69"/>
      <c r="P113" s="69"/>
      <c r="Q113" s="55"/>
      <c r="R113" s="56"/>
      <c r="S113" s="26"/>
      <c r="T113" s="26"/>
      <c r="U113" s="26"/>
    </row>
    <row r="114" spans="1:21" ht="35.1" customHeight="1" x14ac:dyDescent="0.25">
      <c r="A114" s="71"/>
      <c r="B114" s="71"/>
      <c r="C114" s="73" t="s">
        <v>22</v>
      </c>
      <c r="D114" s="73"/>
      <c r="E114" s="73"/>
      <c r="F114" s="73"/>
      <c r="G114" s="73"/>
      <c r="H114" s="27" t="s">
        <v>12</v>
      </c>
      <c r="I114" s="28">
        <v>1</v>
      </c>
      <c r="J114" s="23"/>
      <c r="K114" s="29">
        <f>J114*I114</f>
        <v>0</v>
      </c>
      <c r="L114" s="69"/>
      <c r="M114" s="69"/>
      <c r="N114" s="69"/>
      <c r="O114" s="69"/>
      <c r="P114" s="69"/>
      <c r="Q114" s="55"/>
      <c r="R114" s="57"/>
      <c r="S114" s="26"/>
      <c r="T114" s="26"/>
      <c r="U114" s="26"/>
    </row>
    <row r="115" spans="1:21" ht="35.1" customHeight="1" x14ac:dyDescent="0.25">
      <c r="A115" s="71"/>
      <c r="B115" s="71"/>
      <c r="C115" s="74" t="s">
        <v>23</v>
      </c>
      <c r="D115" s="75"/>
      <c r="E115" s="75"/>
      <c r="F115" s="75"/>
      <c r="G115" s="76"/>
      <c r="H115" s="31" t="s">
        <v>13</v>
      </c>
      <c r="I115" s="22">
        <f>G113</f>
        <v>11742.719999999998</v>
      </c>
      <c r="J115" s="23"/>
      <c r="K115" s="29">
        <f t="shared" ref="K115:K118" si="10">J115*I115</f>
        <v>0</v>
      </c>
      <c r="L115" s="69"/>
      <c r="M115" s="69"/>
      <c r="N115" s="69"/>
      <c r="O115" s="69"/>
      <c r="P115" s="69"/>
    </row>
    <row r="116" spans="1:21" ht="35.1" customHeight="1" x14ac:dyDescent="0.25">
      <c r="A116" s="71"/>
      <c r="B116" s="71"/>
      <c r="C116" s="74" t="s">
        <v>15</v>
      </c>
      <c r="D116" s="75"/>
      <c r="E116" s="75"/>
      <c r="F116" s="75"/>
      <c r="G116" s="76"/>
      <c r="H116" s="31" t="s">
        <v>16</v>
      </c>
      <c r="I116" s="22">
        <f>ROUND(D113,0)</f>
        <v>4404</v>
      </c>
      <c r="J116" s="23"/>
      <c r="K116" s="29">
        <f t="shared" si="10"/>
        <v>0</v>
      </c>
      <c r="L116" s="69"/>
      <c r="M116" s="69"/>
      <c r="N116" s="69"/>
      <c r="O116" s="69"/>
      <c r="P116" s="69"/>
    </row>
    <row r="117" spans="1:21" ht="35.1" customHeight="1" x14ac:dyDescent="0.25">
      <c r="A117" s="71"/>
      <c r="B117" s="71"/>
      <c r="C117" s="74" t="s">
        <v>25</v>
      </c>
      <c r="D117" s="75"/>
      <c r="E117" s="75"/>
      <c r="F117" s="75"/>
      <c r="G117" s="76"/>
      <c r="H117" s="27" t="s">
        <v>17</v>
      </c>
      <c r="I117" s="22">
        <f>ROUNDUP(G113*275/2000,0)</f>
        <v>1615</v>
      </c>
      <c r="J117" s="23"/>
      <c r="K117" s="29">
        <f t="shared" si="10"/>
        <v>0</v>
      </c>
      <c r="L117" s="69"/>
      <c r="M117" s="69"/>
      <c r="N117" s="69"/>
      <c r="O117" s="69"/>
      <c r="P117" s="69"/>
    </row>
    <row r="118" spans="1:21" ht="35.1" customHeight="1" x14ac:dyDescent="0.25">
      <c r="A118" s="71"/>
      <c r="B118" s="71"/>
      <c r="C118" s="74" t="s">
        <v>20</v>
      </c>
      <c r="D118" s="75"/>
      <c r="E118" s="75"/>
      <c r="F118" s="75"/>
      <c r="G118" s="76"/>
      <c r="H118" s="31" t="s">
        <v>17</v>
      </c>
      <c r="I118" s="45">
        <v>200</v>
      </c>
      <c r="J118" s="23"/>
      <c r="K118" s="29">
        <f t="shared" si="10"/>
        <v>0</v>
      </c>
      <c r="L118" s="69"/>
      <c r="M118" s="69"/>
      <c r="N118" s="69"/>
      <c r="O118" s="69"/>
      <c r="P118" s="69"/>
    </row>
    <row r="119" spans="1:21" ht="35.1" customHeight="1" x14ac:dyDescent="0.25">
      <c r="A119" s="72"/>
      <c r="B119" s="72"/>
      <c r="C119" s="77" t="s">
        <v>21</v>
      </c>
      <c r="D119" s="78"/>
      <c r="E119" s="78"/>
      <c r="F119" s="78"/>
      <c r="G119" s="78"/>
      <c r="H119" s="78"/>
      <c r="I119" s="78"/>
      <c r="J119" s="79"/>
      <c r="K119" s="29">
        <f>SUM(K114:K118)</f>
        <v>0</v>
      </c>
      <c r="L119" s="69"/>
      <c r="M119" s="69"/>
      <c r="N119" s="69"/>
      <c r="O119" s="69"/>
      <c r="P119" s="69"/>
    </row>
    <row r="120" spans="1:21" ht="35.1" customHeight="1" x14ac:dyDescent="0.25">
      <c r="D120" s="3"/>
      <c r="E120" s="4"/>
      <c r="F120" s="5"/>
      <c r="G120" s="6"/>
      <c r="H120" s="6"/>
      <c r="I120" s="7"/>
      <c r="J120" s="8"/>
      <c r="K120" s="9" t="s">
        <v>0</v>
      </c>
      <c r="L120" s="69"/>
      <c r="M120" s="69"/>
      <c r="N120" s="69"/>
      <c r="O120" s="69"/>
      <c r="P120" s="69"/>
      <c r="Q120" s="10"/>
      <c r="R120" s="10"/>
      <c r="S120" s="54"/>
      <c r="T120" s="54"/>
      <c r="U120" s="54"/>
    </row>
    <row r="121" spans="1:21" ht="35.1" customHeight="1" x14ac:dyDescent="0.25">
      <c r="A121" s="12" t="s">
        <v>1</v>
      </c>
      <c r="B121" s="12" t="s">
        <v>2</v>
      </c>
      <c r="C121" s="12" t="s">
        <v>3</v>
      </c>
      <c r="D121" s="13" t="s">
        <v>4</v>
      </c>
      <c r="E121" s="13" t="s">
        <v>5</v>
      </c>
      <c r="F121" s="14" t="s">
        <v>6</v>
      </c>
      <c r="G121" s="15" t="s">
        <v>24</v>
      </c>
      <c r="H121" s="15" t="s">
        <v>7</v>
      </c>
      <c r="I121" s="15" t="s">
        <v>8</v>
      </c>
      <c r="J121" s="16" t="s">
        <v>9</v>
      </c>
      <c r="K121" s="17" t="s">
        <v>10</v>
      </c>
      <c r="L121" s="69"/>
      <c r="M121" s="69"/>
      <c r="N121" s="69"/>
      <c r="O121" s="69"/>
      <c r="P121" s="69"/>
      <c r="Q121" s="55"/>
      <c r="R121" s="56"/>
      <c r="S121" s="26"/>
      <c r="T121" s="26"/>
      <c r="U121" s="26"/>
    </row>
    <row r="122" spans="1:21" ht="35.1" customHeight="1" x14ac:dyDescent="0.25">
      <c r="A122" s="70" t="s">
        <v>11</v>
      </c>
      <c r="B122" s="70">
        <v>12</v>
      </c>
      <c r="C122" s="44" t="s">
        <v>42</v>
      </c>
      <c r="D122" s="19">
        <f>E122*5280</f>
        <v>5269.44</v>
      </c>
      <c r="E122" s="20">
        <v>0.998</v>
      </c>
      <c r="F122" s="21">
        <v>24</v>
      </c>
      <c r="G122" s="22">
        <f>D122*F122/9</f>
        <v>14051.84</v>
      </c>
      <c r="H122" s="22"/>
      <c r="I122" s="21"/>
      <c r="J122" s="23"/>
      <c r="K122" s="23"/>
      <c r="L122" s="69"/>
      <c r="M122" s="69"/>
      <c r="N122" s="69"/>
      <c r="O122" s="69"/>
      <c r="P122" s="69"/>
      <c r="Q122" s="55"/>
      <c r="R122" s="57"/>
      <c r="S122" s="26"/>
      <c r="T122" s="26"/>
      <c r="U122" s="26"/>
    </row>
    <row r="123" spans="1:21" ht="35.1" customHeight="1" x14ac:dyDescent="0.25">
      <c r="A123" s="71"/>
      <c r="B123" s="71"/>
      <c r="C123" s="73" t="s">
        <v>22</v>
      </c>
      <c r="D123" s="73"/>
      <c r="E123" s="73"/>
      <c r="F123" s="73"/>
      <c r="G123" s="73"/>
      <c r="H123" s="27" t="s">
        <v>12</v>
      </c>
      <c r="I123" s="28">
        <v>1</v>
      </c>
      <c r="J123" s="23"/>
      <c r="K123" s="29">
        <f>J123*I123</f>
        <v>0</v>
      </c>
      <c r="L123" s="69"/>
      <c r="M123" s="69"/>
      <c r="N123" s="69"/>
      <c r="O123" s="69"/>
      <c r="P123" s="69"/>
    </row>
    <row r="124" spans="1:21" ht="35.1" customHeight="1" x14ac:dyDescent="0.25">
      <c r="A124" s="71"/>
      <c r="B124" s="71"/>
      <c r="C124" s="74" t="s">
        <v>23</v>
      </c>
      <c r="D124" s="75"/>
      <c r="E124" s="75"/>
      <c r="F124" s="75"/>
      <c r="G124" s="76"/>
      <c r="H124" s="31" t="s">
        <v>13</v>
      </c>
      <c r="I124" s="22">
        <f>G122</f>
        <v>14051.84</v>
      </c>
      <c r="J124" s="23"/>
      <c r="K124" s="29">
        <f t="shared" ref="K124:K127" si="11">J124*I124</f>
        <v>0</v>
      </c>
      <c r="L124" s="69"/>
      <c r="M124" s="69"/>
      <c r="N124" s="69"/>
      <c r="O124" s="69"/>
      <c r="P124" s="69"/>
    </row>
    <row r="125" spans="1:21" ht="35.1" customHeight="1" x14ac:dyDescent="0.25">
      <c r="A125" s="71"/>
      <c r="B125" s="71"/>
      <c r="C125" s="74" t="s">
        <v>15</v>
      </c>
      <c r="D125" s="75"/>
      <c r="E125" s="75"/>
      <c r="F125" s="75"/>
      <c r="G125" s="76"/>
      <c r="H125" s="31" t="s">
        <v>16</v>
      </c>
      <c r="I125" s="22">
        <f>ROUND(D122,0)</f>
        <v>5269</v>
      </c>
      <c r="J125" s="23"/>
      <c r="K125" s="29">
        <f t="shared" si="11"/>
        <v>0</v>
      </c>
      <c r="L125" s="69"/>
      <c r="M125" s="69"/>
      <c r="N125" s="69"/>
      <c r="O125" s="69"/>
      <c r="P125" s="69"/>
    </row>
    <row r="126" spans="1:21" ht="35.1" customHeight="1" x14ac:dyDescent="0.25">
      <c r="A126" s="71"/>
      <c r="B126" s="71"/>
      <c r="C126" s="74" t="s">
        <v>25</v>
      </c>
      <c r="D126" s="75"/>
      <c r="E126" s="75"/>
      <c r="F126" s="75"/>
      <c r="G126" s="76"/>
      <c r="H126" s="27" t="s">
        <v>17</v>
      </c>
      <c r="I126" s="22">
        <f>ROUNDUP(G122*275/2000,0)</f>
        <v>1933</v>
      </c>
      <c r="J126" s="23"/>
      <c r="K126" s="29">
        <f t="shared" si="11"/>
        <v>0</v>
      </c>
      <c r="L126" s="69"/>
      <c r="M126" s="69"/>
      <c r="N126" s="69"/>
      <c r="O126" s="69"/>
      <c r="P126" s="69"/>
    </row>
    <row r="127" spans="1:21" ht="35.1" customHeight="1" x14ac:dyDescent="0.25">
      <c r="A127" s="71"/>
      <c r="B127" s="71"/>
      <c r="C127" s="74" t="s">
        <v>20</v>
      </c>
      <c r="D127" s="75"/>
      <c r="E127" s="75"/>
      <c r="F127" s="75"/>
      <c r="G127" s="76"/>
      <c r="H127" s="31" t="s">
        <v>17</v>
      </c>
      <c r="I127" s="45">
        <v>200</v>
      </c>
      <c r="J127" s="23"/>
      <c r="K127" s="29">
        <f t="shared" si="11"/>
        <v>0</v>
      </c>
      <c r="L127" s="69"/>
      <c r="M127" s="69"/>
      <c r="N127" s="69"/>
      <c r="O127" s="69"/>
      <c r="P127" s="69"/>
    </row>
    <row r="128" spans="1:21" ht="35.1" customHeight="1" x14ac:dyDescent="0.25">
      <c r="A128" s="72"/>
      <c r="B128" s="72"/>
      <c r="C128" s="77" t="s">
        <v>21</v>
      </c>
      <c r="D128" s="78"/>
      <c r="E128" s="78"/>
      <c r="F128" s="78"/>
      <c r="G128" s="78"/>
      <c r="H128" s="78"/>
      <c r="I128" s="78"/>
      <c r="J128" s="79"/>
      <c r="K128" s="29">
        <f>SUM(K123:K127)</f>
        <v>0</v>
      </c>
      <c r="L128" s="69"/>
      <c r="M128" s="69"/>
      <c r="N128" s="69"/>
      <c r="O128" s="69"/>
      <c r="P128" s="69"/>
    </row>
    <row r="129" spans="1:21" ht="35.1" customHeight="1" x14ac:dyDescent="0.25">
      <c r="D129" s="3"/>
      <c r="E129" s="4"/>
      <c r="F129" s="5"/>
      <c r="G129" s="6"/>
      <c r="H129" s="6"/>
      <c r="I129" s="7"/>
      <c r="J129" s="8"/>
      <c r="K129" s="9" t="s">
        <v>0</v>
      </c>
      <c r="L129" s="69"/>
      <c r="M129" s="69"/>
      <c r="N129" s="69"/>
      <c r="O129" s="69"/>
      <c r="P129" s="69"/>
      <c r="Q129" s="10"/>
      <c r="R129" s="10"/>
      <c r="S129" s="54"/>
      <c r="T129" s="54"/>
      <c r="U129" s="54"/>
    </row>
    <row r="130" spans="1:21" ht="35.1" customHeight="1" x14ac:dyDescent="0.25">
      <c r="A130" s="12" t="s">
        <v>1</v>
      </c>
      <c r="B130" s="12" t="s">
        <v>2</v>
      </c>
      <c r="C130" s="12" t="s">
        <v>3</v>
      </c>
      <c r="D130" s="13" t="s">
        <v>4</v>
      </c>
      <c r="E130" s="13" t="s">
        <v>5</v>
      </c>
      <c r="F130" s="14" t="s">
        <v>6</v>
      </c>
      <c r="G130" s="15" t="s">
        <v>24</v>
      </c>
      <c r="H130" s="15" t="s">
        <v>7</v>
      </c>
      <c r="I130" s="15" t="s">
        <v>8</v>
      </c>
      <c r="J130" s="16" t="s">
        <v>9</v>
      </c>
      <c r="K130" s="17" t="s">
        <v>10</v>
      </c>
      <c r="L130" s="69"/>
      <c r="M130" s="69"/>
      <c r="N130" s="69"/>
      <c r="O130" s="69"/>
      <c r="P130" s="69"/>
      <c r="Q130" s="55"/>
      <c r="R130" s="56"/>
      <c r="S130" s="26"/>
      <c r="T130" s="26"/>
      <c r="U130" s="26"/>
    </row>
    <row r="131" spans="1:21" ht="35.1" customHeight="1" x14ac:dyDescent="0.25">
      <c r="A131" s="70" t="s">
        <v>11</v>
      </c>
      <c r="B131" s="70">
        <v>13</v>
      </c>
      <c r="C131" s="44" t="s">
        <v>43</v>
      </c>
      <c r="D131" s="19">
        <f>E131*5280</f>
        <v>5295.8399999999992</v>
      </c>
      <c r="E131" s="20">
        <v>1.0029999999999999</v>
      </c>
      <c r="F131" s="21">
        <v>24</v>
      </c>
      <c r="G131" s="22">
        <f>D131*F131/9</f>
        <v>14122.239999999998</v>
      </c>
      <c r="H131" s="22"/>
      <c r="I131" s="21"/>
      <c r="J131" s="23"/>
      <c r="K131" s="23"/>
      <c r="L131" s="69"/>
      <c r="M131" s="69"/>
      <c r="N131" s="69"/>
      <c r="O131" s="69"/>
      <c r="P131" s="69"/>
      <c r="Q131" s="55"/>
      <c r="R131" s="57"/>
      <c r="S131" s="26"/>
      <c r="T131" s="26"/>
      <c r="U131" s="26"/>
    </row>
    <row r="132" spans="1:21" ht="35.1" customHeight="1" x14ac:dyDescent="0.25">
      <c r="A132" s="71"/>
      <c r="B132" s="71"/>
      <c r="C132" s="73" t="s">
        <v>22</v>
      </c>
      <c r="D132" s="73"/>
      <c r="E132" s="73"/>
      <c r="F132" s="73"/>
      <c r="G132" s="73"/>
      <c r="H132" s="27" t="s">
        <v>12</v>
      </c>
      <c r="I132" s="28">
        <v>1</v>
      </c>
      <c r="J132" s="23"/>
      <c r="K132" s="29">
        <f>J132*I132</f>
        <v>0</v>
      </c>
      <c r="L132" s="69"/>
      <c r="M132" s="69"/>
      <c r="N132" s="69"/>
      <c r="O132" s="69"/>
      <c r="P132" s="69"/>
    </row>
    <row r="133" spans="1:21" ht="35.1" customHeight="1" x14ac:dyDescent="0.25">
      <c r="A133" s="71"/>
      <c r="B133" s="71"/>
      <c r="C133" s="74" t="s">
        <v>23</v>
      </c>
      <c r="D133" s="75"/>
      <c r="E133" s="75"/>
      <c r="F133" s="75"/>
      <c r="G133" s="76"/>
      <c r="H133" s="31" t="s">
        <v>13</v>
      </c>
      <c r="I133" s="22">
        <f>G131</f>
        <v>14122.239999999998</v>
      </c>
      <c r="J133" s="23"/>
      <c r="K133" s="29">
        <f t="shared" ref="K133:K136" si="12">J133*I133</f>
        <v>0</v>
      </c>
      <c r="L133" s="69"/>
      <c r="M133" s="69"/>
      <c r="N133" s="69"/>
      <c r="O133" s="69"/>
      <c r="P133" s="69"/>
    </row>
    <row r="134" spans="1:21" ht="35.1" customHeight="1" x14ac:dyDescent="0.25">
      <c r="A134" s="71"/>
      <c r="B134" s="71"/>
      <c r="C134" s="74" t="s">
        <v>15</v>
      </c>
      <c r="D134" s="75"/>
      <c r="E134" s="75"/>
      <c r="F134" s="75"/>
      <c r="G134" s="76"/>
      <c r="H134" s="31" t="s">
        <v>16</v>
      </c>
      <c r="I134" s="22">
        <f>ROUND(D131,0)</f>
        <v>5296</v>
      </c>
      <c r="J134" s="23"/>
      <c r="K134" s="29">
        <f t="shared" si="12"/>
        <v>0</v>
      </c>
      <c r="L134" s="69"/>
      <c r="M134" s="69"/>
      <c r="N134" s="69"/>
      <c r="O134" s="69"/>
      <c r="P134" s="69"/>
    </row>
    <row r="135" spans="1:21" ht="35.1" customHeight="1" x14ac:dyDescent="0.25">
      <c r="A135" s="71"/>
      <c r="B135" s="71"/>
      <c r="C135" s="74" t="s">
        <v>25</v>
      </c>
      <c r="D135" s="75"/>
      <c r="E135" s="75"/>
      <c r="F135" s="75"/>
      <c r="G135" s="76"/>
      <c r="H135" s="27" t="s">
        <v>17</v>
      </c>
      <c r="I135" s="22">
        <f>ROUNDUP(G131*275/2000,0)</f>
        <v>1942</v>
      </c>
      <c r="J135" s="23"/>
      <c r="K135" s="29">
        <f t="shared" si="12"/>
        <v>0</v>
      </c>
      <c r="L135" s="69"/>
      <c r="M135" s="69"/>
      <c r="N135" s="69"/>
      <c r="O135" s="69"/>
      <c r="P135" s="69"/>
    </row>
    <row r="136" spans="1:21" ht="35.1" customHeight="1" x14ac:dyDescent="0.25">
      <c r="A136" s="71"/>
      <c r="B136" s="71"/>
      <c r="C136" s="74" t="s">
        <v>20</v>
      </c>
      <c r="D136" s="75"/>
      <c r="E136" s="75"/>
      <c r="F136" s="75"/>
      <c r="G136" s="76"/>
      <c r="H136" s="31" t="s">
        <v>17</v>
      </c>
      <c r="I136" s="45">
        <v>200</v>
      </c>
      <c r="J136" s="23"/>
      <c r="K136" s="29">
        <f t="shared" si="12"/>
        <v>0</v>
      </c>
      <c r="L136" s="69"/>
      <c r="M136" s="69"/>
      <c r="N136" s="69"/>
      <c r="O136" s="69"/>
      <c r="P136" s="69"/>
    </row>
    <row r="137" spans="1:21" ht="35.1" customHeight="1" x14ac:dyDescent="0.25">
      <c r="A137" s="72"/>
      <c r="B137" s="72"/>
      <c r="C137" s="77" t="s">
        <v>21</v>
      </c>
      <c r="D137" s="78"/>
      <c r="E137" s="78"/>
      <c r="F137" s="78"/>
      <c r="G137" s="78"/>
      <c r="H137" s="78"/>
      <c r="I137" s="78"/>
      <c r="J137" s="79"/>
      <c r="K137" s="29">
        <f>SUM(K132:K136)</f>
        <v>0</v>
      </c>
      <c r="L137" s="69"/>
      <c r="M137" s="69"/>
      <c r="N137" s="69"/>
      <c r="O137" s="69"/>
      <c r="P137" s="69"/>
    </row>
    <row r="138" spans="1:21" ht="35.1" customHeight="1" x14ac:dyDescent="0.25">
      <c r="D138" s="3"/>
      <c r="E138" s="4"/>
      <c r="F138" s="5"/>
      <c r="G138" s="6"/>
      <c r="H138" s="6"/>
      <c r="I138" s="7"/>
      <c r="J138" s="8"/>
      <c r="K138" s="9" t="s">
        <v>0</v>
      </c>
      <c r="L138" s="69"/>
      <c r="M138" s="69"/>
      <c r="N138" s="69"/>
      <c r="O138" s="69"/>
      <c r="P138" s="69"/>
      <c r="Q138" s="10"/>
      <c r="R138" s="10"/>
      <c r="S138" s="54"/>
      <c r="T138" s="54"/>
      <c r="U138" s="54"/>
    </row>
    <row r="139" spans="1:21" ht="35.1" customHeight="1" x14ac:dyDescent="0.25">
      <c r="A139" s="12" t="s">
        <v>1</v>
      </c>
      <c r="B139" s="12" t="s">
        <v>2</v>
      </c>
      <c r="C139" s="12" t="s">
        <v>3</v>
      </c>
      <c r="D139" s="13" t="s">
        <v>4</v>
      </c>
      <c r="E139" s="13" t="s">
        <v>5</v>
      </c>
      <c r="F139" s="14" t="s">
        <v>6</v>
      </c>
      <c r="G139" s="15" t="s">
        <v>24</v>
      </c>
      <c r="H139" s="15" t="s">
        <v>7</v>
      </c>
      <c r="I139" s="15" t="s">
        <v>8</v>
      </c>
      <c r="J139" s="16" t="s">
        <v>9</v>
      </c>
      <c r="K139" s="17" t="s">
        <v>10</v>
      </c>
      <c r="L139" s="69"/>
      <c r="M139" s="69"/>
      <c r="N139" s="69"/>
      <c r="O139" s="69"/>
      <c r="P139" s="69"/>
      <c r="Q139" s="55"/>
      <c r="R139" s="56"/>
      <c r="S139" s="26"/>
      <c r="T139" s="26"/>
      <c r="U139" s="26"/>
    </row>
    <row r="140" spans="1:21" ht="35.1" customHeight="1" x14ac:dyDescent="0.25">
      <c r="A140" s="70" t="s">
        <v>11</v>
      </c>
      <c r="B140" s="70">
        <v>14</v>
      </c>
      <c r="C140" s="44" t="s">
        <v>44</v>
      </c>
      <c r="D140" s="19">
        <f>E140*5280</f>
        <v>4704.4800000000005</v>
      </c>
      <c r="E140" s="20">
        <v>0.89100000000000001</v>
      </c>
      <c r="F140" s="21">
        <v>24</v>
      </c>
      <c r="G140" s="22">
        <f>D140*F140/9</f>
        <v>12545.280000000002</v>
      </c>
      <c r="H140" s="22"/>
      <c r="I140" s="21"/>
      <c r="J140" s="23"/>
      <c r="K140" s="23"/>
      <c r="L140" s="69"/>
      <c r="M140" s="69"/>
      <c r="N140" s="69"/>
      <c r="O140" s="69"/>
      <c r="P140" s="69"/>
      <c r="Q140" s="55"/>
      <c r="R140" s="57"/>
      <c r="S140" s="26"/>
      <c r="T140" s="26"/>
      <c r="U140" s="26"/>
    </row>
    <row r="141" spans="1:21" ht="35.1" customHeight="1" x14ac:dyDescent="0.25">
      <c r="A141" s="71"/>
      <c r="B141" s="71"/>
      <c r="C141" s="73" t="s">
        <v>22</v>
      </c>
      <c r="D141" s="73"/>
      <c r="E141" s="73"/>
      <c r="F141" s="73"/>
      <c r="G141" s="73"/>
      <c r="H141" s="27" t="s">
        <v>12</v>
      </c>
      <c r="I141" s="28">
        <v>1</v>
      </c>
      <c r="J141" s="23"/>
      <c r="K141" s="29">
        <f>J141*I141</f>
        <v>0</v>
      </c>
      <c r="L141" s="69"/>
      <c r="M141" s="69"/>
      <c r="N141" s="69"/>
      <c r="O141" s="69"/>
      <c r="P141" s="69"/>
    </row>
    <row r="142" spans="1:21" ht="35.1" customHeight="1" x14ac:dyDescent="0.25">
      <c r="A142" s="71"/>
      <c r="B142" s="71"/>
      <c r="C142" s="74" t="s">
        <v>23</v>
      </c>
      <c r="D142" s="75"/>
      <c r="E142" s="75"/>
      <c r="F142" s="75"/>
      <c r="G142" s="76"/>
      <c r="H142" s="31" t="s">
        <v>13</v>
      </c>
      <c r="I142" s="22">
        <f>G140</f>
        <v>12545.280000000002</v>
      </c>
      <c r="J142" s="23"/>
      <c r="K142" s="29">
        <f t="shared" ref="K142:K147" si="13">J142*I142</f>
        <v>0</v>
      </c>
      <c r="L142" s="69"/>
      <c r="M142" s="69"/>
      <c r="N142" s="69"/>
      <c r="O142" s="69"/>
      <c r="P142" s="69"/>
    </row>
    <row r="143" spans="1:21" ht="35.1" customHeight="1" x14ac:dyDescent="0.25">
      <c r="A143" s="71"/>
      <c r="B143" s="71"/>
      <c r="C143" s="74" t="s">
        <v>15</v>
      </c>
      <c r="D143" s="75"/>
      <c r="E143" s="75"/>
      <c r="F143" s="75"/>
      <c r="G143" s="76"/>
      <c r="H143" s="31" t="s">
        <v>16</v>
      </c>
      <c r="I143" s="22">
        <f>ROUND(D140,0)</f>
        <v>4704</v>
      </c>
      <c r="J143" s="23"/>
      <c r="K143" s="29">
        <f t="shared" si="13"/>
        <v>0</v>
      </c>
      <c r="L143" s="69"/>
      <c r="M143" s="69"/>
      <c r="N143" s="69"/>
      <c r="O143" s="69"/>
      <c r="P143" s="69"/>
    </row>
    <row r="144" spans="1:21" ht="35.1" customHeight="1" x14ac:dyDescent="0.25">
      <c r="A144" s="71"/>
      <c r="B144" s="71"/>
      <c r="C144" s="74" t="s">
        <v>25</v>
      </c>
      <c r="D144" s="75"/>
      <c r="E144" s="75"/>
      <c r="F144" s="75"/>
      <c r="G144" s="76"/>
      <c r="H144" s="27" t="s">
        <v>17</v>
      </c>
      <c r="I144" s="22">
        <f>ROUNDUP(G140*275/2000,0)</f>
        <v>1725</v>
      </c>
      <c r="J144" s="23"/>
      <c r="K144" s="29">
        <f t="shared" si="13"/>
        <v>0</v>
      </c>
      <c r="L144" s="69"/>
      <c r="M144" s="69"/>
      <c r="N144" s="69"/>
      <c r="O144" s="69"/>
      <c r="P144" s="69"/>
    </row>
    <row r="145" spans="1:23" ht="35.1" customHeight="1" x14ac:dyDescent="0.25">
      <c r="A145" s="71"/>
      <c r="B145" s="71"/>
      <c r="C145" s="74" t="s">
        <v>36</v>
      </c>
      <c r="D145" s="75"/>
      <c r="E145" s="75"/>
      <c r="F145" s="75"/>
      <c r="G145" s="76"/>
      <c r="H145" s="31" t="s">
        <v>35</v>
      </c>
      <c r="I145" s="22">
        <v>2</v>
      </c>
      <c r="J145" s="23"/>
      <c r="K145" s="29">
        <f t="shared" si="13"/>
        <v>0</v>
      </c>
      <c r="L145" s="69"/>
      <c r="M145" s="69"/>
      <c r="N145" s="69"/>
      <c r="O145" s="69"/>
      <c r="P145" s="69"/>
    </row>
    <row r="146" spans="1:23" ht="35.1" customHeight="1" x14ac:dyDescent="0.25">
      <c r="A146" s="71"/>
      <c r="B146" s="71"/>
      <c r="C146" s="74" t="s">
        <v>19</v>
      </c>
      <c r="D146" s="75"/>
      <c r="E146" s="75"/>
      <c r="F146" s="75"/>
      <c r="G146" s="76"/>
      <c r="H146" s="31" t="s">
        <v>16</v>
      </c>
      <c r="I146" s="22">
        <v>20</v>
      </c>
      <c r="J146" s="23"/>
      <c r="K146" s="29">
        <f t="shared" si="13"/>
        <v>0</v>
      </c>
      <c r="L146" s="69"/>
      <c r="M146" s="69"/>
      <c r="N146" s="69"/>
      <c r="O146" s="69"/>
      <c r="P146" s="69"/>
    </row>
    <row r="147" spans="1:23" ht="35.1" customHeight="1" x14ac:dyDescent="0.25">
      <c r="A147" s="71"/>
      <c r="B147" s="71"/>
      <c r="C147" s="74" t="s">
        <v>20</v>
      </c>
      <c r="D147" s="75"/>
      <c r="E147" s="75"/>
      <c r="F147" s="75"/>
      <c r="G147" s="76"/>
      <c r="H147" s="31" t="s">
        <v>17</v>
      </c>
      <c r="I147" s="45">
        <v>200</v>
      </c>
      <c r="J147" s="23"/>
      <c r="K147" s="29">
        <f t="shared" si="13"/>
        <v>0</v>
      </c>
      <c r="L147" s="69"/>
      <c r="M147" s="69"/>
      <c r="N147" s="69"/>
      <c r="O147" s="69"/>
      <c r="P147" s="69"/>
    </row>
    <row r="148" spans="1:23" ht="35.1" customHeight="1" x14ac:dyDescent="0.25">
      <c r="A148" s="72"/>
      <c r="B148" s="72"/>
      <c r="C148" s="77" t="s">
        <v>21</v>
      </c>
      <c r="D148" s="78"/>
      <c r="E148" s="78"/>
      <c r="F148" s="78"/>
      <c r="G148" s="78"/>
      <c r="H148" s="78"/>
      <c r="I148" s="78"/>
      <c r="J148" s="79"/>
      <c r="K148" s="29">
        <f>SUM(K141:K147)</f>
        <v>0</v>
      </c>
      <c r="L148" s="69"/>
      <c r="M148" s="69"/>
      <c r="N148" s="69"/>
      <c r="O148" s="69"/>
      <c r="P148" s="69"/>
    </row>
    <row r="149" spans="1:23" ht="35.1" customHeight="1" x14ac:dyDescent="0.25">
      <c r="D149" s="3"/>
      <c r="E149" s="4"/>
      <c r="F149" s="5"/>
      <c r="G149" s="6"/>
      <c r="H149" s="6"/>
      <c r="I149" s="7"/>
      <c r="J149" s="8"/>
      <c r="K149" s="9" t="s">
        <v>0</v>
      </c>
      <c r="L149" s="69"/>
      <c r="M149" s="69"/>
      <c r="N149" s="69"/>
      <c r="O149" s="69"/>
      <c r="P149" s="69"/>
      <c r="Q149" s="10"/>
      <c r="R149" s="10"/>
      <c r="S149" s="54"/>
      <c r="T149" s="54"/>
      <c r="U149" s="54"/>
    </row>
    <row r="150" spans="1:23" ht="35.1" customHeight="1" x14ac:dyDescent="0.25">
      <c r="A150" s="12" t="s">
        <v>1</v>
      </c>
      <c r="B150" s="12" t="s">
        <v>2</v>
      </c>
      <c r="C150" s="12" t="s">
        <v>3</v>
      </c>
      <c r="D150" s="13" t="s">
        <v>4</v>
      </c>
      <c r="E150" s="13" t="s">
        <v>5</v>
      </c>
      <c r="F150" s="14" t="s">
        <v>6</v>
      </c>
      <c r="G150" s="15" t="s">
        <v>24</v>
      </c>
      <c r="H150" s="15" t="s">
        <v>7</v>
      </c>
      <c r="I150" s="15" t="s">
        <v>8</v>
      </c>
      <c r="J150" s="16" t="s">
        <v>9</v>
      </c>
      <c r="K150" s="17" t="s">
        <v>10</v>
      </c>
      <c r="L150" s="69"/>
      <c r="M150" s="69"/>
      <c r="N150" s="69"/>
      <c r="O150" s="69"/>
      <c r="P150" s="69"/>
      <c r="Q150" s="55"/>
      <c r="R150" s="56"/>
      <c r="S150" s="26"/>
      <c r="T150" s="26"/>
      <c r="U150" s="26"/>
      <c r="W150" s="63"/>
    </row>
    <row r="151" spans="1:23" ht="35.1" customHeight="1" x14ac:dyDescent="0.25">
      <c r="A151" s="70" t="s">
        <v>11</v>
      </c>
      <c r="B151" s="70">
        <v>15</v>
      </c>
      <c r="C151" s="44" t="s">
        <v>58</v>
      </c>
      <c r="D151" s="19">
        <f>E151*5280</f>
        <v>4963.2</v>
      </c>
      <c r="E151" s="20">
        <v>0.94</v>
      </c>
      <c r="F151" s="21">
        <v>24</v>
      </c>
      <c r="G151" s="22">
        <f>D151*F151/9</f>
        <v>13235.199999999999</v>
      </c>
      <c r="H151" s="22"/>
      <c r="I151" s="21"/>
      <c r="J151" s="23"/>
      <c r="K151" s="23"/>
      <c r="L151" s="69"/>
      <c r="M151" s="69"/>
      <c r="N151" s="69"/>
      <c r="O151" s="69"/>
      <c r="P151" s="69"/>
      <c r="Q151" s="55"/>
      <c r="R151" s="57"/>
      <c r="S151" s="26"/>
      <c r="T151" s="26"/>
      <c r="U151" s="26"/>
    </row>
    <row r="152" spans="1:23" ht="35.1" customHeight="1" x14ac:dyDescent="0.25">
      <c r="A152" s="71"/>
      <c r="B152" s="71"/>
      <c r="C152" s="73" t="s">
        <v>28</v>
      </c>
      <c r="D152" s="73"/>
      <c r="E152" s="73"/>
      <c r="F152" s="73"/>
      <c r="G152" s="73"/>
      <c r="H152" s="27" t="s">
        <v>12</v>
      </c>
      <c r="I152" s="28">
        <v>1</v>
      </c>
      <c r="J152" s="23"/>
      <c r="K152" s="29">
        <f>J152*I152</f>
        <v>0</v>
      </c>
      <c r="L152" s="69"/>
      <c r="M152" s="69"/>
      <c r="N152" s="69"/>
      <c r="O152" s="69"/>
      <c r="P152" s="69"/>
      <c r="Q152" s="50"/>
    </row>
    <row r="153" spans="1:23" ht="35.1" customHeight="1" x14ac:dyDescent="0.25">
      <c r="A153" s="71"/>
      <c r="B153" s="71"/>
      <c r="C153" s="74" t="s">
        <v>29</v>
      </c>
      <c r="D153" s="75"/>
      <c r="E153" s="75"/>
      <c r="F153" s="75"/>
      <c r="G153" s="76"/>
      <c r="H153" s="31" t="s">
        <v>13</v>
      </c>
      <c r="I153" s="22">
        <f>G151</f>
        <v>13235.199999999999</v>
      </c>
      <c r="J153" s="23"/>
      <c r="K153" s="29">
        <f t="shared" ref="K153:K157" si="14">J153*I153</f>
        <v>0</v>
      </c>
      <c r="L153" s="69"/>
      <c r="M153" s="69"/>
      <c r="N153" s="69"/>
      <c r="O153" s="69"/>
      <c r="P153" s="69"/>
    </row>
    <row r="154" spans="1:23" ht="35.1" customHeight="1" x14ac:dyDescent="0.25">
      <c r="A154" s="71"/>
      <c r="B154" s="71"/>
      <c r="C154" s="74" t="s">
        <v>14</v>
      </c>
      <c r="D154" s="75"/>
      <c r="E154" s="75"/>
      <c r="F154" s="75"/>
      <c r="G154" s="76"/>
      <c r="H154" s="31" t="s">
        <v>13</v>
      </c>
      <c r="I154" s="22">
        <f>G151</f>
        <v>13235.199999999999</v>
      </c>
      <c r="J154" s="23"/>
      <c r="K154" s="29">
        <f t="shared" si="14"/>
        <v>0</v>
      </c>
      <c r="L154" s="69"/>
      <c r="M154" s="69"/>
      <c r="N154" s="69"/>
      <c r="O154" s="69"/>
      <c r="P154" s="69"/>
    </row>
    <row r="155" spans="1:23" ht="35.1" customHeight="1" x14ac:dyDescent="0.25">
      <c r="A155" s="71"/>
      <c r="B155" s="71"/>
      <c r="C155" s="74" t="s">
        <v>15</v>
      </c>
      <c r="D155" s="75"/>
      <c r="E155" s="75"/>
      <c r="F155" s="75"/>
      <c r="G155" s="76"/>
      <c r="H155" s="31" t="s">
        <v>16</v>
      </c>
      <c r="I155" s="22">
        <f>ROUND(D151,0)</f>
        <v>4963</v>
      </c>
      <c r="J155" s="23"/>
      <c r="K155" s="29">
        <f t="shared" si="14"/>
        <v>0</v>
      </c>
      <c r="L155" s="69"/>
      <c r="M155" s="69"/>
      <c r="N155" s="69"/>
      <c r="O155" s="69"/>
      <c r="P155" s="69"/>
    </row>
    <row r="156" spans="1:23" ht="35.1" customHeight="1" x14ac:dyDescent="0.25">
      <c r="A156" s="71"/>
      <c r="B156" s="71"/>
      <c r="C156" s="74" t="s">
        <v>30</v>
      </c>
      <c r="D156" s="75"/>
      <c r="E156" s="75"/>
      <c r="F156" s="75"/>
      <c r="G156" s="76"/>
      <c r="H156" s="27" t="s">
        <v>17</v>
      </c>
      <c r="I156" s="22">
        <f>ROUNDUP(G151*220/2000,0)</f>
        <v>1456</v>
      </c>
      <c r="J156" s="23"/>
      <c r="K156" s="29">
        <f t="shared" si="14"/>
        <v>0</v>
      </c>
      <c r="L156" s="69"/>
      <c r="M156" s="69"/>
      <c r="N156" s="69"/>
      <c r="O156" s="69"/>
      <c r="P156" s="69"/>
    </row>
    <row r="157" spans="1:23" ht="35.1" customHeight="1" x14ac:dyDescent="0.25">
      <c r="A157" s="71"/>
      <c r="B157" s="71"/>
      <c r="C157" s="74" t="s">
        <v>20</v>
      </c>
      <c r="D157" s="75"/>
      <c r="E157" s="75"/>
      <c r="F157" s="75"/>
      <c r="G157" s="76"/>
      <c r="H157" s="31" t="s">
        <v>17</v>
      </c>
      <c r="I157" s="45">
        <v>200</v>
      </c>
      <c r="J157" s="23"/>
      <c r="K157" s="29">
        <f t="shared" si="14"/>
        <v>0</v>
      </c>
      <c r="L157" s="69"/>
      <c r="M157" s="69"/>
      <c r="N157" s="69"/>
      <c r="O157" s="69"/>
      <c r="P157" s="69"/>
    </row>
    <row r="158" spans="1:23" ht="35.1" customHeight="1" x14ac:dyDescent="0.25">
      <c r="A158" s="72"/>
      <c r="B158" s="72"/>
      <c r="C158" s="77" t="s">
        <v>21</v>
      </c>
      <c r="D158" s="78"/>
      <c r="E158" s="78"/>
      <c r="F158" s="78"/>
      <c r="G158" s="78"/>
      <c r="H158" s="78"/>
      <c r="I158" s="78"/>
      <c r="J158" s="79"/>
      <c r="K158" s="29">
        <f>SUM(K152:K157)</f>
        <v>0</v>
      </c>
      <c r="L158" s="69"/>
      <c r="M158" s="69"/>
      <c r="N158" s="69"/>
      <c r="O158" s="69"/>
      <c r="P158" s="69"/>
    </row>
    <row r="159" spans="1:23" ht="35.1" customHeight="1" x14ac:dyDescent="0.25">
      <c r="D159" s="3"/>
      <c r="E159" s="4"/>
      <c r="F159" s="5"/>
      <c r="G159" s="6"/>
      <c r="H159" s="6"/>
      <c r="I159" s="7"/>
      <c r="J159" s="8"/>
      <c r="K159" s="9" t="s">
        <v>0</v>
      </c>
      <c r="L159" s="69"/>
      <c r="M159" s="69"/>
      <c r="N159" s="69"/>
      <c r="O159" s="69"/>
      <c r="P159" s="69"/>
    </row>
    <row r="160" spans="1:23" ht="35.1" customHeight="1" x14ac:dyDescent="0.25">
      <c r="A160" s="12" t="s">
        <v>1</v>
      </c>
      <c r="B160" s="12" t="s">
        <v>2</v>
      </c>
      <c r="C160" s="12" t="s">
        <v>3</v>
      </c>
      <c r="D160" s="13" t="s">
        <v>4</v>
      </c>
      <c r="E160" s="13" t="s">
        <v>5</v>
      </c>
      <c r="F160" s="14" t="s">
        <v>6</v>
      </c>
      <c r="G160" s="15" t="s">
        <v>24</v>
      </c>
      <c r="H160" s="15" t="s">
        <v>7</v>
      </c>
      <c r="I160" s="15" t="s">
        <v>8</v>
      </c>
      <c r="J160" s="16" t="s">
        <v>9</v>
      </c>
      <c r="K160" s="17" t="s">
        <v>10</v>
      </c>
      <c r="L160" s="69"/>
      <c r="M160" s="69"/>
      <c r="N160" s="69"/>
      <c r="O160" s="69"/>
      <c r="P160" s="69"/>
      <c r="W160" s="63"/>
    </row>
    <row r="161" spans="1:23" ht="35.1" customHeight="1" x14ac:dyDescent="0.25">
      <c r="A161" s="70" t="s">
        <v>11</v>
      </c>
      <c r="B161" s="70">
        <v>16</v>
      </c>
      <c r="C161" s="44" t="s">
        <v>48</v>
      </c>
      <c r="D161" s="19">
        <f>E161*5280</f>
        <v>299.96208000000001</v>
      </c>
      <c r="E161" s="20">
        <v>5.6811E-2</v>
      </c>
      <c r="F161" s="21">
        <v>22</v>
      </c>
      <c r="G161" s="22">
        <f>D161*F161/9</f>
        <v>733.24063999999998</v>
      </c>
      <c r="H161" s="22"/>
      <c r="I161" s="21"/>
      <c r="J161" s="23"/>
      <c r="K161" s="23"/>
      <c r="L161" s="69"/>
      <c r="M161" s="69"/>
      <c r="N161" s="69"/>
      <c r="O161" s="69"/>
      <c r="P161" s="69"/>
    </row>
    <row r="162" spans="1:23" ht="35.1" customHeight="1" x14ac:dyDescent="0.25">
      <c r="A162" s="71"/>
      <c r="B162" s="71"/>
      <c r="C162" s="73" t="s">
        <v>28</v>
      </c>
      <c r="D162" s="73"/>
      <c r="E162" s="73"/>
      <c r="F162" s="73"/>
      <c r="G162" s="73"/>
      <c r="H162" s="27" t="s">
        <v>12</v>
      </c>
      <c r="I162" s="28">
        <v>1</v>
      </c>
      <c r="J162" s="23"/>
      <c r="K162" s="29">
        <f>J162*I162</f>
        <v>0</v>
      </c>
      <c r="L162" s="69"/>
      <c r="M162" s="69"/>
      <c r="N162" s="69"/>
      <c r="O162" s="69"/>
      <c r="P162" s="69"/>
    </row>
    <row r="163" spans="1:23" ht="35.1" customHeight="1" x14ac:dyDescent="0.25">
      <c r="A163" s="71"/>
      <c r="B163" s="71"/>
      <c r="C163" s="74" t="s">
        <v>29</v>
      </c>
      <c r="D163" s="75"/>
      <c r="E163" s="75"/>
      <c r="F163" s="75"/>
      <c r="G163" s="76"/>
      <c r="H163" s="31" t="s">
        <v>13</v>
      </c>
      <c r="I163" s="22">
        <f>G161</f>
        <v>733.24063999999998</v>
      </c>
      <c r="J163" s="23"/>
      <c r="K163" s="29">
        <f t="shared" ref="K163:K167" si="15">J163*I163</f>
        <v>0</v>
      </c>
      <c r="L163" s="69"/>
      <c r="M163" s="69"/>
      <c r="N163" s="69"/>
      <c r="O163" s="69"/>
      <c r="P163" s="69"/>
    </row>
    <row r="164" spans="1:23" ht="35.1" customHeight="1" x14ac:dyDescent="0.25">
      <c r="A164" s="71"/>
      <c r="B164" s="71"/>
      <c r="C164" s="74" t="s">
        <v>14</v>
      </c>
      <c r="D164" s="75"/>
      <c r="E164" s="75"/>
      <c r="F164" s="75"/>
      <c r="G164" s="76"/>
      <c r="H164" s="31" t="s">
        <v>13</v>
      </c>
      <c r="I164" s="22">
        <f>G161</f>
        <v>733.24063999999998</v>
      </c>
      <c r="J164" s="23"/>
      <c r="K164" s="29">
        <f t="shared" si="15"/>
        <v>0</v>
      </c>
      <c r="L164" s="69"/>
      <c r="M164" s="69"/>
      <c r="N164" s="69"/>
      <c r="O164" s="69"/>
      <c r="P164" s="69"/>
    </row>
    <row r="165" spans="1:23" ht="35.1" customHeight="1" x14ac:dyDescent="0.25">
      <c r="A165" s="71"/>
      <c r="B165" s="71"/>
      <c r="C165" s="74" t="s">
        <v>15</v>
      </c>
      <c r="D165" s="75"/>
      <c r="E165" s="75"/>
      <c r="F165" s="75"/>
      <c r="G165" s="76"/>
      <c r="H165" s="31" t="s">
        <v>16</v>
      </c>
      <c r="I165" s="22">
        <f>ROUND(D161,0)</f>
        <v>300</v>
      </c>
      <c r="J165" s="23"/>
      <c r="K165" s="29">
        <f t="shared" si="15"/>
        <v>0</v>
      </c>
      <c r="L165" s="69"/>
      <c r="M165" s="69"/>
      <c r="N165" s="69"/>
      <c r="O165" s="69"/>
      <c r="P165" s="69"/>
    </row>
    <row r="166" spans="1:23" ht="35.1" customHeight="1" x14ac:dyDescent="0.25">
      <c r="A166" s="71"/>
      <c r="B166" s="71"/>
      <c r="C166" s="74" t="s">
        <v>30</v>
      </c>
      <c r="D166" s="75"/>
      <c r="E166" s="75"/>
      <c r="F166" s="75"/>
      <c r="G166" s="76"/>
      <c r="H166" s="27" t="s">
        <v>17</v>
      </c>
      <c r="I166" s="22">
        <f>ROUNDUP(G161*220/2000,0)</f>
        <v>81</v>
      </c>
      <c r="J166" s="23"/>
      <c r="K166" s="29">
        <f t="shared" si="15"/>
        <v>0</v>
      </c>
      <c r="L166" s="69"/>
      <c r="M166" s="69"/>
      <c r="N166" s="69"/>
      <c r="O166" s="69"/>
      <c r="P166" s="69"/>
    </row>
    <row r="167" spans="1:23" ht="35.1" customHeight="1" x14ac:dyDescent="0.25">
      <c r="A167" s="71"/>
      <c r="B167" s="71"/>
      <c r="C167" s="74" t="s">
        <v>20</v>
      </c>
      <c r="D167" s="75"/>
      <c r="E167" s="75"/>
      <c r="F167" s="75"/>
      <c r="G167" s="76"/>
      <c r="H167" s="31" t="s">
        <v>17</v>
      </c>
      <c r="I167" s="45">
        <v>200</v>
      </c>
      <c r="J167" s="23"/>
      <c r="K167" s="29">
        <f t="shared" si="15"/>
        <v>0</v>
      </c>
      <c r="L167" s="69"/>
      <c r="M167" s="69"/>
      <c r="N167" s="69"/>
      <c r="O167" s="69"/>
      <c r="P167" s="69"/>
    </row>
    <row r="168" spans="1:23" ht="35.1" customHeight="1" x14ac:dyDescent="0.25">
      <c r="A168" s="72"/>
      <c r="B168" s="72"/>
      <c r="C168" s="77" t="s">
        <v>21</v>
      </c>
      <c r="D168" s="78"/>
      <c r="E168" s="78"/>
      <c r="F168" s="78"/>
      <c r="G168" s="78"/>
      <c r="H168" s="78"/>
      <c r="I168" s="78"/>
      <c r="J168" s="79"/>
      <c r="K168" s="29">
        <f>SUM(K162:K167)</f>
        <v>0</v>
      </c>
      <c r="L168" s="69"/>
      <c r="M168" s="69"/>
      <c r="N168" s="69"/>
      <c r="O168" s="69"/>
      <c r="P168" s="69"/>
    </row>
    <row r="169" spans="1:23" ht="35.1" customHeight="1" x14ac:dyDescent="0.25">
      <c r="D169" s="3"/>
      <c r="E169" s="4"/>
      <c r="F169" s="5"/>
      <c r="G169" s="6"/>
      <c r="H169" s="6"/>
      <c r="I169" s="7"/>
      <c r="J169" s="8"/>
      <c r="K169" s="9" t="s">
        <v>0</v>
      </c>
      <c r="L169" s="69"/>
      <c r="M169" s="69"/>
      <c r="N169" s="69"/>
      <c r="O169" s="69"/>
      <c r="P169" s="69"/>
    </row>
    <row r="170" spans="1:23" ht="35.1" customHeight="1" x14ac:dyDescent="0.25">
      <c r="A170" s="12" t="s">
        <v>1</v>
      </c>
      <c r="B170" s="12" t="s">
        <v>2</v>
      </c>
      <c r="C170" s="12" t="s">
        <v>3</v>
      </c>
      <c r="D170" s="13" t="s">
        <v>4</v>
      </c>
      <c r="E170" s="13" t="s">
        <v>5</v>
      </c>
      <c r="F170" s="14" t="s">
        <v>6</v>
      </c>
      <c r="G170" s="15" t="s">
        <v>24</v>
      </c>
      <c r="H170" s="15" t="s">
        <v>7</v>
      </c>
      <c r="I170" s="15" t="s">
        <v>8</v>
      </c>
      <c r="J170" s="16" t="s">
        <v>9</v>
      </c>
      <c r="K170" s="17" t="s">
        <v>10</v>
      </c>
      <c r="L170" s="69"/>
      <c r="M170" s="69"/>
      <c r="N170" s="69"/>
      <c r="O170" s="69"/>
      <c r="P170" s="69"/>
      <c r="W170" s="63"/>
    </row>
    <row r="171" spans="1:23" ht="35.1" customHeight="1" x14ac:dyDescent="0.25">
      <c r="A171" s="70" t="s">
        <v>11</v>
      </c>
      <c r="B171" s="70">
        <v>17</v>
      </c>
      <c r="C171" s="44" t="s">
        <v>49</v>
      </c>
      <c r="D171" s="19">
        <f>E171*5280</f>
        <v>1674.0007679999999</v>
      </c>
      <c r="E171" s="20">
        <v>0.31704559999999998</v>
      </c>
      <c r="F171" s="21">
        <v>24</v>
      </c>
      <c r="G171" s="22">
        <f>D171*F171/9</f>
        <v>4464.0020479999994</v>
      </c>
      <c r="H171" s="22"/>
      <c r="I171" s="21"/>
      <c r="J171" s="23"/>
      <c r="K171" s="23"/>
      <c r="L171" s="69"/>
      <c r="M171" s="69"/>
      <c r="N171" s="69"/>
      <c r="O171" s="69"/>
      <c r="P171" s="69"/>
    </row>
    <row r="172" spans="1:23" ht="35.1" customHeight="1" x14ac:dyDescent="0.25">
      <c r="A172" s="71"/>
      <c r="B172" s="71"/>
      <c r="C172" s="73" t="s">
        <v>28</v>
      </c>
      <c r="D172" s="73"/>
      <c r="E172" s="73"/>
      <c r="F172" s="73"/>
      <c r="G172" s="73"/>
      <c r="H172" s="27" t="s">
        <v>12</v>
      </c>
      <c r="I172" s="28">
        <v>1</v>
      </c>
      <c r="J172" s="23"/>
      <c r="K172" s="29">
        <f>J172*I172</f>
        <v>0</v>
      </c>
      <c r="L172" s="69"/>
      <c r="M172" s="69"/>
      <c r="N172" s="69"/>
      <c r="O172" s="69"/>
      <c r="P172" s="69"/>
    </row>
    <row r="173" spans="1:23" ht="35.1" customHeight="1" x14ac:dyDescent="0.25">
      <c r="A173" s="71"/>
      <c r="B173" s="71"/>
      <c r="C173" s="74" t="s">
        <v>29</v>
      </c>
      <c r="D173" s="75"/>
      <c r="E173" s="75"/>
      <c r="F173" s="75"/>
      <c r="G173" s="76"/>
      <c r="H173" s="31" t="s">
        <v>13</v>
      </c>
      <c r="I173" s="22">
        <f>G171</f>
        <v>4464.0020479999994</v>
      </c>
      <c r="J173" s="23"/>
      <c r="K173" s="29">
        <f t="shared" ref="K173:K177" si="16">J173*I173</f>
        <v>0</v>
      </c>
      <c r="L173" s="69"/>
      <c r="M173" s="69"/>
      <c r="N173" s="69"/>
      <c r="O173" s="69"/>
      <c r="P173" s="69"/>
    </row>
    <row r="174" spans="1:23" ht="35.1" customHeight="1" x14ac:dyDescent="0.25">
      <c r="A174" s="71"/>
      <c r="B174" s="71"/>
      <c r="C174" s="74" t="s">
        <v>14</v>
      </c>
      <c r="D174" s="75"/>
      <c r="E174" s="75"/>
      <c r="F174" s="75"/>
      <c r="G174" s="76"/>
      <c r="H174" s="31" t="s">
        <v>13</v>
      </c>
      <c r="I174" s="22">
        <f>G171</f>
        <v>4464.0020479999994</v>
      </c>
      <c r="J174" s="23"/>
      <c r="K174" s="29">
        <f t="shared" si="16"/>
        <v>0</v>
      </c>
      <c r="L174" s="69"/>
      <c r="M174" s="69"/>
      <c r="N174" s="69"/>
      <c r="O174" s="69"/>
      <c r="P174" s="69"/>
    </row>
    <row r="175" spans="1:23" ht="35.1" customHeight="1" x14ac:dyDescent="0.25">
      <c r="A175" s="71"/>
      <c r="B175" s="71"/>
      <c r="C175" s="74" t="s">
        <v>15</v>
      </c>
      <c r="D175" s="75"/>
      <c r="E175" s="75"/>
      <c r="F175" s="75"/>
      <c r="G175" s="76"/>
      <c r="H175" s="31" t="s">
        <v>16</v>
      </c>
      <c r="I175" s="22">
        <f>ROUND(D171,0)</f>
        <v>1674</v>
      </c>
      <c r="J175" s="23"/>
      <c r="K175" s="29">
        <f t="shared" si="16"/>
        <v>0</v>
      </c>
      <c r="L175" s="69"/>
      <c r="M175" s="69"/>
      <c r="N175" s="69"/>
      <c r="O175" s="69"/>
      <c r="P175" s="69"/>
    </row>
    <row r="176" spans="1:23" ht="35.1" customHeight="1" x14ac:dyDescent="0.25">
      <c r="A176" s="71"/>
      <c r="B176" s="71"/>
      <c r="C176" s="74" t="s">
        <v>30</v>
      </c>
      <c r="D176" s="75"/>
      <c r="E176" s="75"/>
      <c r="F176" s="75"/>
      <c r="G176" s="76"/>
      <c r="H176" s="27" t="s">
        <v>17</v>
      </c>
      <c r="I176" s="22">
        <f>ROUNDUP(G171*220/2000,0)</f>
        <v>492</v>
      </c>
      <c r="J176" s="23"/>
      <c r="K176" s="29">
        <f t="shared" si="16"/>
        <v>0</v>
      </c>
      <c r="L176" s="69"/>
      <c r="M176" s="69"/>
      <c r="N176" s="69"/>
      <c r="O176" s="69"/>
      <c r="P176" s="69"/>
    </row>
    <row r="177" spans="1:23" ht="35.1" customHeight="1" x14ac:dyDescent="0.25">
      <c r="A177" s="71"/>
      <c r="B177" s="71"/>
      <c r="C177" s="74" t="s">
        <v>20</v>
      </c>
      <c r="D177" s="75"/>
      <c r="E177" s="75"/>
      <c r="F177" s="75"/>
      <c r="G177" s="76"/>
      <c r="H177" s="31" t="s">
        <v>17</v>
      </c>
      <c r="I177" s="45">
        <v>200</v>
      </c>
      <c r="J177" s="23"/>
      <c r="K177" s="29">
        <f t="shared" si="16"/>
        <v>0</v>
      </c>
      <c r="L177" s="69"/>
      <c r="M177" s="69"/>
      <c r="N177" s="69"/>
      <c r="O177" s="69"/>
      <c r="P177" s="69"/>
    </row>
    <row r="178" spans="1:23" ht="35.1" customHeight="1" x14ac:dyDescent="0.25">
      <c r="A178" s="72"/>
      <c r="B178" s="72"/>
      <c r="C178" s="77" t="s">
        <v>21</v>
      </c>
      <c r="D178" s="78"/>
      <c r="E178" s="78"/>
      <c r="F178" s="78"/>
      <c r="G178" s="78"/>
      <c r="H178" s="78"/>
      <c r="I178" s="78"/>
      <c r="J178" s="79"/>
      <c r="K178" s="29">
        <f>SUM(K172:K177)</f>
        <v>0</v>
      </c>
      <c r="L178" s="69"/>
      <c r="M178" s="69"/>
      <c r="N178" s="69"/>
      <c r="O178" s="69"/>
      <c r="P178" s="69"/>
    </row>
    <row r="179" spans="1:23" ht="35.1" customHeight="1" x14ac:dyDescent="0.25">
      <c r="D179" s="3"/>
      <c r="E179" s="4"/>
      <c r="F179" s="5"/>
      <c r="G179" s="6"/>
      <c r="H179" s="6"/>
      <c r="I179" s="7"/>
      <c r="J179" s="8"/>
      <c r="K179" s="9" t="s">
        <v>0</v>
      </c>
      <c r="L179" s="69"/>
      <c r="M179" s="69"/>
      <c r="N179" s="69"/>
      <c r="O179" s="69"/>
      <c r="P179" s="69"/>
    </row>
    <row r="180" spans="1:23" ht="35.1" customHeight="1" x14ac:dyDescent="0.25">
      <c r="A180" s="12" t="s">
        <v>1</v>
      </c>
      <c r="B180" s="12" t="s">
        <v>2</v>
      </c>
      <c r="C180" s="12" t="s">
        <v>3</v>
      </c>
      <c r="D180" s="13" t="s">
        <v>4</v>
      </c>
      <c r="E180" s="13" t="s">
        <v>5</v>
      </c>
      <c r="F180" s="14" t="s">
        <v>6</v>
      </c>
      <c r="G180" s="15" t="s">
        <v>24</v>
      </c>
      <c r="H180" s="15" t="s">
        <v>7</v>
      </c>
      <c r="I180" s="15" t="s">
        <v>8</v>
      </c>
      <c r="J180" s="16" t="s">
        <v>9</v>
      </c>
      <c r="K180" s="17" t="s">
        <v>10</v>
      </c>
      <c r="L180" s="69"/>
      <c r="M180" s="69"/>
      <c r="N180" s="69"/>
      <c r="O180" s="69"/>
      <c r="P180" s="69"/>
    </row>
    <row r="181" spans="1:23" ht="35.1" customHeight="1" x14ac:dyDescent="0.25">
      <c r="A181" s="70" t="s">
        <v>11</v>
      </c>
      <c r="B181" s="70">
        <v>18</v>
      </c>
      <c r="C181" s="44" t="s">
        <v>59</v>
      </c>
      <c r="D181" s="19">
        <v>1320</v>
      </c>
      <c r="E181" s="20">
        <f>D181/5280</f>
        <v>0.25</v>
      </c>
      <c r="F181" s="21">
        <v>24</v>
      </c>
      <c r="G181" s="22">
        <f>D181*F181/9</f>
        <v>3520</v>
      </c>
      <c r="H181" s="22"/>
      <c r="I181" s="21"/>
      <c r="J181" s="23"/>
      <c r="K181" s="23"/>
      <c r="L181" s="69"/>
      <c r="M181" s="69"/>
      <c r="N181" s="69"/>
      <c r="O181" s="69"/>
      <c r="P181" s="69"/>
      <c r="W181" s="63"/>
    </row>
    <row r="182" spans="1:23" ht="35.1" customHeight="1" x14ac:dyDescent="0.25">
      <c r="A182" s="71"/>
      <c r="B182" s="71"/>
      <c r="C182" s="73" t="s">
        <v>28</v>
      </c>
      <c r="D182" s="73"/>
      <c r="E182" s="73"/>
      <c r="F182" s="73"/>
      <c r="G182" s="73"/>
      <c r="H182" s="27" t="s">
        <v>12</v>
      </c>
      <c r="I182" s="28">
        <v>1</v>
      </c>
      <c r="J182" s="23"/>
      <c r="K182" s="29">
        <f>J182*I182</f>
        <v>0</v>
      </c>
      <c r="L182" s="69"/>
      <c r="M182" s="69"/>
      <c r="N182" s="69"/>
      <c r="O182" s="69"/>
      <c r="P182" s="69"/>
    </row>
    <row r="183" spans="1:23" ht="35.1" customHeight="1" x14ac:dyDescent="0.25">
      <c r="A183" s="71"/>
      <c r="B183" s="71"/>
      <c r="C183" s="74" t="s">
        <v>29</v>
      </c>
      <c r="D183" s="75"/>
      <c r="E183" s="75"/>
      <c r="F183" s="75"/>
      <c r="G183" s="76"/>
      <c r="H183" s="31" t="s">
        <v>13</v>
      </c>
      <c r="I183" s="22">
        <f>G181</f>
        <v>3520</v>
      </c>
      <c r="J183" s="23"/>
      <c r="K183" s="29">
        <f t="shared" ref="K183:K187" si="17">J183*I183</f>
        <v>0</v>
      </c>
      <c r="L183" s="69"/>
      <c r="M183" s="69"/>
      <c r="N183" s="69"/>
      <c r="O183" s="69"/>
      <c r="P183" s="69"/>
    </row>
    <row r="184" spans="1:23" ht="35.1" customHeight="1" x14ac:dyDescent="0.25">
      <c r="A184" s="71"/>
      <c r="B184" s="71"/>
      <c r="C184" s="74" t="s">
        <v>14</v>
      </c>
      <c r="D184" s="75"/>
      <c r="E184" s="75"/>
      <c r="F184" s="75"/>
      <c r="G184" s="76"/>
      <c r="H184" s="31" t="s">
        <v>13</v>
      </c>
      <c r="I184" s="22">
        <f>G181</f>
        <v>3520</v>
      </c>
      <c r="J184" s="23"/>
      <c r="K184" s="29">
        <f t="shared" si="17"/>
        <v>0</v>
      </c>
      <c r="L184" s="69"/>
      <c r="M184" s="69"/>
      <c r="N184" s="69"/>
      <c r="O184" s="69"/>
      <c r="P184" s="69"/>
    </row>
    <row r="185" spans="1:23" ht="35.1" customHeight="1" x14ac:dyDescent="0.25">
      <c r="A185" s="71"/>
      <c r="B185" s="71"/>
      <c r="C185" s="74" t="s">
        <v>15</v>
      </c>
      <c r="D185" s="75"/>
      <c r="E185" s="75"/>
      <c r="F185" s="75"/>
      <c r="G185" s="76"/>
      <c r="H185" s="31" t="s">
        <v>16</v>
      </c>
      <c r="I185" s="22">
        <f>ROUND(D181,0)</f>
        <v>1320</v>
      </c>
      <c r="J185" s="23"/>
      <c r="K185" s="29">
        <f t="shared" si="17"/>
        <v>0</v>
      </c>
      <c r="L185" s="69"/>
      <c r="M185" s="69"/>
      <c r="N185" s="69"/>
      <c r="O185" s="69"/>
      <c r="P185" s="69"/>
    </row>
    <row r="186" spans="1:23" ht="35.1" customHeight="1" x14ac:dyDescent="0.25">
      <c r="A186" s="71"/>
      <c r="B186" s="71"/>
      <c r="C186" s="74" t="s">
        <v>30</v>
      </c>
      <c r="D186" s="75"/>
      <c r="E186" s="75"/>
      <c r="F186" s="75"/>
      <c r="G186" s="76"/>
      <c r="H186" s="27" t="s">
        <v>17</v>
      </c>
      <c r="I186" s="22">
        <f>ROUNDUP(G181*220/2000,0)</f>
        <v>388</v>
      </c>
      <c r="J186" s="23"/>
      <c r="K186" s="29">
        <f t="shared" si="17"/>
        <v>0</v>
      </c>
      <c r="L186" s="69"/>
      <c r="M186" s="69"/>
      <c r="N186" s="69"/>
      <c r="O186" s="69"/>
      <c r="P186" s="69"/>
    </row>
    <row r="187" spans="1:23" ht="35.1" customHeight="1" x14ac:dyDescent="0.25">
      <c r="A187" s="71"/>
      <c r="B187" s="71"/>
      <c r="C187" s="74" t="s">
        <v>20</v>
      </c>
      <c r="D187" s="75"/>
      <c r="E187" s="75"/>
      <c r="F187" s="75"/>
      <c r="G187" s="76"/>
      <c r="H187" s="31" t="s">
        <v>17</v>
      </c>
      <c r="I187" s="45">
        <v>200</v>
      </c>
      <c r="J187" s="23"/>
      <c r="K187" s="29">
        <f t="shared" si="17"/>
        <v>0</v>
      </c>
      <c r="L187" s="69"/>
      <c r="M187" s="69"/>
      <c r="N187" s="69"/>
      <c r="O187" s="69"/>
      <c r="P187" s="69"/>
    </row>
    <row r="188" spans="1:23" ht="35.1" customHeight="1" x14ac:dyDescent="0.25">
      <c r="A188" s="72"/>
      <c r="B188" s="72"/>
      <c r="C188" s="77" t="s">
        <v>21</v>
      </c>
      <c r="D188" s="78"/>
      <c r="E188" s="78"/>
      <c r="F188" s="78"/>
      <c r="G188" s="78"/>
      <c r="H188" s="78"/>
      <c r="I188" s="78"/>
      <c r="J188" s="79"/>
      <c r="K188" s="29">
        <f>SUM(K182:K187)</f>
        <v>0</v>
      </c>
      <c r="L188" s="69"/>
      <c r="M188" s="69"/>
      <c r="N188" s="69"/>
      <c r="O188" s="69"/>
      <c r="P188" s="69"/>
    </row>
    <row r="189" spans="1:23" ht="35.1" customHeight="1" x14ac:dyDescent="0.25">
      <c r="D189" s="3"/>
      <c r="E189" s="4"/>
      <c r="F189" s="5"/>
      <c r="G189" s="6"/>
      <c r="H189" s="6"/>
      <c r="I189" s="7"/>
      <c r="J189" s="8"/>
      <c r="K189" s="9" t="s">
        <v>0</v>
      </c>
      <c r="L189" s="69"/>
      <c r="M189" s="69"/>
      <c r="N189" s="69"/>
      <c r="O189" s="69"/>
      <c r="P189" s="69"/>
    </row>
    <row r="190" spans="1:23" ht="35.1" customHeight="1" x14ac:dyDescent="0.25">
      <c r="A190" s="12" t="s">
        <v>1</v>
      </c>
      <c r="B190" s="12" t="s">
        <v>2</v>
      </c>
      <c r="C190" s="12" t="s">
        <v>3</v>
      </c>
      <c r="D190" s="13" t="s">
        <v>4</v>
      </c>
      <c r="E190" s="13" t="s">
        <v>5</v>
      </c>
      <c r="F190" s="14" t="s">
        <v>6</v>
      </c>
      <c r="G190" s="15" t="s">
        <v>24</v>
      </c>
      <c r="H190" s="15" t="s">
        <v>7</v>
      </c>
      <c r="I190" s="15" t="s">
        <v>8</v>
      </c>
      <c r="J190" s="16" t="s">
        <v>9</v>
      </c>
      <c r="K190" s="17" t="s">
        <v>10</v>
      </c>
      <c r="L190" s="69"/>
      <c r="M190" s="69"/>
      <c r="N190" s="69"/>
      <c r="O190" s="69"/>
      <c r="P190" s="69"/>
    </row>
    <row r="191" spans="1:23" ht="35.1" customHeight="1" x14ac:dyDescent="0.25">
      <c r="A191" s="70" t="s">
        <v>11</v>
      </c>
      <c r="B191" s="70">
        <v>19</v>
      </c>
      <c r="C191" s="44" t="s">
        <v>50</v>
      </c>
      <c r="D191" s="19">
        <f>E191*5280</f>
        <v>2086.9997279999998</v>
      </c>
      <c r="E191" s="20">
        <v>0.39526509999999998</v>
      </c>
      <c r="F191" s="21">
        <v>24</v>
      </c>
      <c r="G191" s="22">
        <f>D191*F191/9</f>
        <v>5565.3326079999997</v>
      </c>
      <c r="H191" s="22"/>
      <c r="I191" s="21"/>
      <c r="J191" s="23"/>
      <c r="K191" s="23"/>
      <c r="L191" s="69"/>
      <c r="M191" s="69"/>
      <c r="N191" s="69"/>
      <c r="O191" s="69"/>
      <c r="P191" s="69"/>
      <c r="W191" s="63"/>
    </row>
    <row r="192" spans="1:23" ht="35.1" customHeight="1" x14ac:dyDescent="0.25">
      <c r="A192" s="71"/>
      <c r="B192" s="71"/>
      <c r="C192" s="73" t="s">
        <v>28</v>
      </c>
      <c r="D192" s="73"/>
      <c r="E192" s="73"/>
      <c r="F192" s="73"/>
      <c r="G192" s="73"/>
      <c r="H192" s="27" t="s">
        <v>12</v>
      </c>
      <c r="I192" s="28">
        <v>1</v>
      </c>
      <c r="J192" s="23"/>
      <c r="K192" s="29">
        <f>J192*I192</f>
        <v>0</v>
      </c>
      <c r="L192" s="69"/>
      <c r="M192" s="69"/>
      <c r="N192" s="69"/>
      <c r="O192" s="69"/>
      <c r="P192" s="69"/>
    </row>
    <row r="193" spans="1:23" ht="35.1" customHeight="1" x14ac:dyDescent="0.25">
      <c r="A193" s="71"/>
      <c r="B193" s="71"/>
      <c r="C193" s="74" t="s">
        <v>29</v>
      </c>
      <c r="D193" s="75"/>
      <c r="E193" s="75"/>
      <c r="F193" s="75"/>
      <c r="G193" s="76"/>
      <c r="H193" s="31" t="s">
        <v>13</v>
      </c>
      <c r="I193" s="22">
        <f>G191</f>
        <v>5565.3326079999997</v>
      </c>
      <c r="J193" s="23"/>
      <c r="K193" s="29">
        <f t="shared" ref="K193:K197" si="18">J193*I193</f>
        <v>0</v>
      </c>
      <c r="L193" s="69"/>
      <c r="M193" s="69"/>
      <c r="N193" s="69"/>
      <c r="O193" s="69"/>
      <c r="P193" s="69"/>
    </row>
    <row r="194" spans="1:23" ht="35.1" customHeight="1" x14ac:dyDescent="0.25">
      <c r="A194" s="71"/>
      <c r="B194" s="71"/>
      <c r="C194" s="74" t="s">
        <v>14</v>
      </c>
      <c r="D194" s="75"/>
      <c r="E194" s="75"/>
      <c r="F194" s="75"/>
      <c r="G194" s="76"/>
      <c r="H194" s="31" t="s">
        <v>13</v>
      </c>
      <c r="I194" s="22">
        <f>G191</f>
        <v>5565.3326079999997</v>
      </c>
      <c r="J194" s="23"/>
      <c r="K194" s="29">
        <f t="shared" si="18"/>
        <v>0</v>
      </c>
      <c r="L194" s="69"/>
      <c r="M194" s="69"/>
      <c r="N194" s="69"/>
      <c r="O194" s="69"/>
      <c r="P194" s="69"/>
    </row>
    <row r="195" spans="1:23" ht="35.1" customHeight="1" x14ac:dyDescent="0.25">
      <c r="A195" s="71"/>
      <c r="B195" s="71"/>
      <c r="C195" s="74" t="s">
        <v>15</v>
      </c>
      <c r="D195" s="75"/>
      <c r="E195" s="75"/>
      <c r="F195" s="75"/>
      <c r="G195" s="76"/>
      <c r="H195" s="31" t="s">
        <v>16</v>
      </c>
      <c r="I195" s="22">
        <f>ROUND(D191,0)</f>
        <v>2087</v>
      </c>
      <c r="J195" s="23"/>
      <c r="K195" s="29">
        <f t="shared" si="18"/>
        <v>0</v>
      </c>
      <c r="L195" s="69"/>
      <c r="M195" s="69"/>
      <c r="N195" s="69"/>
      <c r="O195" s="69"/>
      <c r="P195" s="69"/>
    </row>
    <row r="196" spans="1:23" ht="35.1" customHeight="1" x14ac:dyDescent="0.25">
      <c r="A196" s="71"/>
      <c r="B196" s="71"/>
      <c r="C196" s="74" t="s">
        <v>30</v>
      </c>
      <c r="D196" s="75"/>
      <c r="E196" s="75"/>
      <c r="F196" s="75"/>
      <c r="G196" s="76"/>
      <c r="H196" s="27" t="s">
        <v>17</v>
      </c>
      <c r="I196" s="22">
        <f>ROUNDUP(G191*220/2000,0)</f>
        <v>613</v>
      </c>
      <c r="J196" s="23"/>
      <c r="K196" s="29">
        <f t="shared" si="18"/>
        <v>0</v>
      </c>
      <c r="L196" s="69"/>
      <c r="M196" s="69"/>
      <c r="N196" s="69"/>
      <c r="O196" s="69"/>
      <c r="P196" s="69"/>
    </row>
    <row r="197" spans="1:23" ht="35.1" customHeight="1" x14ac:dyDescent="0.25">
      <c r="A197" s="71"/>
      <c r="B197" s="71"/>
      <c r="C197" s="74" t="s">
        <v>20</v>
      </c>
      <c r="D197" s="75"/>
      <c r="E197" s="75"/>
      <c r="F197" s="75"/>
      <c r="G197" s="76"/>
      <c r="H197" s="31" t="s">
        <v>17</v>
      </c>
      <c r="I197" s="45">
        <v>200</v>
      </c>
      <c r="J197" s="23"/>
      <c r="K197" s="29">
        <f t="shared" si="18"/>
        <v>0</v>
      </c>
      <c r="L197" s="69"/>
      <c r="M197" s="69"/>
      <c r="N197" s="69"/>
      <c r="O197" s="69"/>
      <c r="P197" s="69"/>
    </row>
    <row r="198" spans="1:23" ht="35.1" customHeight="1" x14ac:dyDescent="0.25">
      <c r="A198" s="72"/>
      <c r="B198" s="72"/>
      <c r="C198" s="77" t="s">
        <v>21</v>
      </c>
      <c r="D198" s="78"/>
      <c r="E198" s="78"/>
      <c r="F198" s="78"/>
      <c r="G198" s="78"/>
      <c r="H198" s="78"/>
      <c r="I198" s="78"/>
      <c r="J198" s="79"/>
      <c r="K198" s="29">
        <f>SUM(K192:K197)</f>
        <v>0</v>
      </c>
      <c r="L198" s="69"/>
      <c r="M198" s="69"/>
      <c r="N198" s="69"/>
      <c r="O198" s="69"/>
      <c r="P198" s="69"/>
    </row>
    <row r="199" spans="1:23" ht="35.1" customHeight="1" x14ac:dyDescent="0.25">
      <c r="H199" s="51" t="s">
        <v>55</v>
      </c>
      <c r="I199" s="51"/>
      <c r="J199" s="52"/>
      <c r="K199" s="53">
        <f>K198+K178+K168+K158+K148+K137+K128+K119+K110+K101+K91+K82+K72+K62+K52+K39+K12+K24+K188</f>
        <v>0</v>
      </c>
      <c r="L199" s="69"/>
      <c r="M199" s="69"/>
      <c r="N199" s="69"/>
      <c r="O199" s="69"/>
      <c r="P199" s="69"/>
    </row>
    <row r="200" spans="1:23" ht="35.1" customHeight="1" x14ac:dyDescent="0.25">
      <c r="D200" s="3"/>
      <c r="E200" s="4"/>
      <c r="F200" s="5"/>
      <c r="G200" s="6"/>
      <c r="H200" s="6"/>
      <c r="I200" s="7"/>
      <c r="J200" s="8"/>
      <c r="K200" s="9" t="s">
        <v>0</v>
      </c>
      <c r="L200" s="69"/>
      <c r="M200" s="69"/>
      <c r="N200" s="69"/>
      <c r="O200" s="69"/>
      <c r="P200" s="69"/>
    </row>
    <row r="201" spans="1:23" ht="35.1" customHeight="1" x14ac:dyDescent="0.25">
      <c r="A201" s="12" t="s">
        <v>1</v>
      </c>
      <c r="B201" s="12" t="s">
        <v>2</v>
      </c>
      <c r="C201" s="12" t="s">
        <v>3</v>
      </c>
      <c r="D201" s="13" t="s">
        <v>4</v>
      </c>
      <c r="E201" s="13" t="s">
        <v>5</v>
      </c>
      <c r="F201" s="14" t="s">
        <v>6</v>
      </c>
      <c r="G201" s="15" t="s">
        <v>51</v>
      </c>
      <c r="H201" s="15" t="s">
        <v>7</v>
      </c>
      <c r="I201" s="15" t="s">
        <v>8</v>
      </c>
      <c r="J201" s="16" t="s">
        <v>9</v>
      </c>
      <c r="K201" s="17" t="s">
        <v>10</v>
      </c>
      <c r="L201" s="69"/>
      <c r="M201" s="69"/>
      <c r="N201" s="69"/>
      <c r="O201" s="69"/>
      <c r="P201" s="69"/>
    </row>
    <row r="202" spans="1:23" ht="35.1" customHeight="1" x14ac:dyDescent="0.25">
      <c r="A202" s="80" t="s">
        <v>52</v>
      </c>
      <c r="B202" s="80">
        <v>1</v>
      </c>
      <c r="C202" s="44" t="s">
        <v>53</v>
      </c>
      <c r="D202" s="19">
        <v>5544</v>
      </c>
      <c r="E202" s="20">
        <v>1.0449999999999999</v>
      </c>
      <c r="F202" s="21">
        <v>24</v>
      </c>
      <c r="G202" s="22">
        <f>D202*F202/9</f>
        <v>14784</v>
      </c>
      <c r="H202" s="22"/>
      <c r="I202" s="21"/>
      <c r="J202" s="23"/>
      <c r="K202" s="23"/>
      <c r="W202" s="63"/>
    </row>
    <row r="203" spans="1:23" ht="35.1" customHeight="1" x14ac:dyDescent="0.25">
      <c r="A203" s="81"/>
      <c r="B203" s="81"/>
      <c r="C203" s="73" t="s">
        <v>57</v>
      </c>
      <c r="D203" s="73"/>
      <c r="E203" s="73"/>
      <c r="F203" s="73"/>
      <c r="G203" s="73"/>
      <c r="H203" s="27" t="s">
        <v>12</v>
      </c>
      <c r="I203" s="28">
        <v>1</v>
      </c>
      <c r="J203" s="23"/>
      <c r="K203" s="29">
        <f>I203*J203</f>
        <v>0</v>
      </c>
    </row>
    <row r="204" spans="1:23" ht="35.1" customHeight="1" x14ac:dyDescent="0.25">
      <c r="A204" s="81"/>
      <c r="B204" s="81"/>
      <c r="C204" s="74" t="s">
        <v>54</v>
      </c>
      <c r="D204" s="75"/>
      <c r="E204" s="75"/>
      <c r="F204" s="75"/>
      <c r="G204" s="76"/>
      <c r="H204" s="31" t="s">
        <v>72</v>
      </c>
      <c r="I204" s="22">
        <v>1</v>
      </c>
      <c r="J204" s="23"/>
      <c r="K204" s="29">
        <f>J204*I204</f>
        <v>0</v>
      </c>
    </row>
    <row r="205" spans="1:23" ht="35.1" customHeight="1" x14ac:dyDescent="0.25">
      <c r="A205" s="81"/>
      <c r="B205" s="81"/>
      <c r="C205" s="77" t="s">
        <v>21</v>
      </c>
      <c r="D205" s="78"/>
      <c r="E205" s="78"/>
      <c r="F205" s="78"/>
      <c r="G205" s="78"/>
      <c r="H205" s="78"/>
      <c r="I205" s="78"/>
      <c r="J205" s="79"/>
      <c r="K205" s="29">
        <f>SUM(K203:K204)</f>
        <v>0</v>
      </c>
    </row>
    <row r="206" spans="1:23" ht="35.1" customHeight="1" x14ac:dyDescent="0.25">
      <c r="D206" s="3"/>
      <c r="E206" s="4"/>
      <c r="F206" s="5"/>
      <c r="G206" s="6"/>
      <c r="H206" s="6"/>
      <c r="I206" s="7"/>
      <c r="J206" s="8"/>
      <c r="K206" s="9" t="s">
        <v>0</v>
      </c>
    </row>
    <row r="207" spans="1:23" ht="35.1" customHeight="1" x14ac:dyDescent="0.25">
      <c r="A207" s="12" t="s">
        <v>1</v>
      </c>
      <c r="B207" s="12" t="s">
        <v>2</v>
      </c>
      <c r="C207" s="12" t="s">
        <v>3</v>
      </c>
      <c r="D207" s="13" t="s">
        <v>4</v>
      </c>
      <c r="E207" s="13" t="s">
        <v>5</v>
      </c>
      <c r="F207" s="14" t="s">
        <v>6</v>
      </c>
      <c r="G207" s="15" t="s">
        <v>65</v>
      </c>
      <c r="H207" s="15" t="s">
        <v>7</v>
      </c>
      <c r="I207" s="15" t="s">
        <v>8</v>
      </c>
      <c r="J207" s="16" t="s">
        <v>9</v>
      </c>
      <c r="K207" s="17" t="s">
        <v>10</v>
      </c>
      <c r="W207" s="63"/>
    </row>
    <row r="208" spans="1:23" ht="35.1" customHeight="1" x14ac:dyDescent="0.25">
      <c r="A208" s="80" t="s">
        <v>52</v>
      </c>
      <c r="B208" s="80">
        <v>2</v>
      </c>
      <c r="C208" s="44" t="s">
        <v>53</v>
      </c>
      <c r="D208" s="19">
        <v>240</v>
      </c>
      <c r="E208" s="20">
        <v>1.0449999999999999</v>
      </c>
      <c r="F208" s="21">
        <v>24</v>
      </c>
      <c r="G208" s="22">
        <f>D208*F208/9</f>
        <v>640</v>
      </c>
      <c r="H208" s="22"/>
      <c r="I208" s="21"/>
      <c r="J208" s="23"/>
      <c r="K208" s="23"/>
    </row>
    <row r="209" spans="1:23" ht="35.1" customHeight="1" x14ac:dyDescent="0.25">
      <c r="A209" s="81"/>
      <c r="B209" s="81"/>
      <c r="C209" s="73" t="s">
        <v>75</v>
      </c>
      <c r="D209" s="73"/>
      <c r="E209" s="73"/>
      <c r="F209" s="73"/>
      <c r="G209" s="73"/>
      <c r="H209" s="27" t="s">
        <v>12</v>
      </c>
      <c r="I209" s="28">
        <v>1</v>
      </c>
      <c r="J209" s="23"/>
      <c r="K209" s="29">
        <f>I209*J209</f>
        <v>0</v>
      </c>
    </row>
    <row r="210" spans="1:23" ht="35.1" customHeight="1" x14ac:dyDescent="0.25">
      <c r="A210" s="81"/>
      <c r="B210" s="81"/>
      <c r="C210" s="74" t="s">
        <v>30</v>
      </c>
      <c r="D210" s="75"/>
      <c r="E210" s="75"/>
      <c r="F210" s="75"/>
      <c r="G210" s="76"/>
      <c r="H210" s="27" t="s">
        <v>17</v>
      </c>
      <c r="I210" s="22">
        <f>ROUNDUP(G208*220/2000,0)</f>
        <v>71</v>
      </c>
      <c r="J210" s="23"/>
      <c r="K210" s="29">
        <f>J210*I210</f>
        <v>0</v>
      </c>
    </row>
    <row r="211" spans="1:23" ht="35.1" customHeight="1" x14ac:dyDescent="0.25">
      <c r="A211" s="81"/>
      <c r="B211" s="81"/>
      <c r="C211" s="74" t="s">
        <v>14</v>
      </c>
      <c r="D211" s="75"/>
      <c r="E211" s="75"/>
      <c r="F211" s="75"/>
      <c r="G211" s="76"/>
      <c r="H211" s="31" t="s">
        <v>13</v>
      </c>
      <c r="I211" s="22">
        <f>G208</f>
        <v>640</v>
      </c>
      <c r="J211" s="23"/>
      <c r="K211" s="29">
        <f>J211*I211</f>
        <v>0</v>
      </c>
    </row>
    <row r="212" spans="1:23" ht="35.1" customHeight="1" x14ac:dyDescent="0.25">
      <c r="A212" s="81"/>
      <c r="B212" s="81"/>
      <c r="C212" s="74" t="s">
        <v>15</v>
      </c>
      <c r="D212" s="75"/>
      <c r="E212" s="75"/>
      <c r="F212" s="75"/>
      <c r="G212" s="76"/>
      <c r="H212" s="31" t="s">
        <v>16</v>
      </c>
      <c r="I212" s="22">
        <f>D208</f>
        <v>240</v>
      </c>
      <c r="J212" s="23"/>
      <c r="K212" s="29">
        <f>J212*I212</f>
        <v>0</v>
      </c>
    </row>
    <row r="213" spans="1:23" ht="35.1" customHeight="1" x14ac:dyDescent="0.25">
      <c r="A213" s="81"/>
      <c r="B213" s="81"/>
      <c r="C213" s="74" t="s">
        <v>54</v>
      </c>
      <c r="D213" s="75"/>
      <c r="E213" s="75"/>
      <c r="F213" s="75"/>
      <c r="G213" s="76"/>
      <c r="H213" s="31" t="s">
        <v>72</v>
      </c>
      <c r="I213" s="22">
        <v>1</v>
      </c>
      <c r="J213" s="23"/>
      <c r="K213" s="29">
        <f>J213*I213</f>
        <v>0</v>
      </c>
    </row>
    <row r="214" spans="1:23" ht="35.1" customHeight="1" x14ac:dyDescent="0.25">
      <c r="A214" s="81"/>
      <c r="B214" s="81"/>
      <c r="C214" s="77" t="s">
        <v>21</v>
      </c>
      <c r="D214" s="78"/>
      <c r="E214" s="78"/>
      <c r="F214" s="78"/>
      <c r="G214" s="78"/>
      <c r="H214" s="78"/>
      <c r="I214" s="78"/>
      <c r="J214" s="79"/>
      <c r="K214" s="29">
        <f>SUM(K209:K213)</f>
        <v>0</v>
      </c>
    </row>
    <row r="215" spans="1:23" ht="35.1" customHeight="1" x14ac:dyDescent="0.25">
      <c r="D215" s="3"/>
      <c r="E215" s="4"/>
      <c r="F215" s="5"/>
      <c r="G215" s="6"/>
      <c r="H215" s="6"/>
      <c r="I215" s="7"/>
      <c r="J215" s="8"/>
      <c r="K215" s="9" t="s">
        <v>0</v>
      </c>
    </row>
    <row r="216" spans="1:23" ht="35.1" customHeight="1" x14ac:dyDescent="0.25">
      <c r="A216" s="12" t="s">
        <v>1</v>
      </c>
      <c r="B216" s="12" t="s">
        <v>2</v>
      </c>
      <c r="C216" s="12" t="s">
        <v>3</v>
      </c>
      <c r="D216" s="13" t="s">
        <v>4</v>
      </c>
      <c r="E216" s="13" t="s">
        <v>5</v>
      </c>
      <c r="F216" s="14" t="s">
        <v>6</v>
      </c>
      <c r="G216" s="15" t="s">
        <v>66</v>
      </c>
      <c r="H216" s="15" t="s">
        <v>7</v>
      </c>
      <c r="I216" s="15" t="s">
        <v>8</v>
      </c>
      <c r="J216" s="16" t="s">
        <v>9</v>
      </c>
      <c r="K216" s="17" t="s">
        <v>10</v>
      </c>
    </row>
    <row r="217" spans="1:23" ht="35.1" customHeight="1" x14ac:dyDescent="0.25">
      <c r="A217" s="80" t="s">
        <v>52</v>
      </c>
      <c r="B217" s="80">
        <v>3</v>
      </c>
      <c r="C217" s="44" t="s">
        <v>53</v>
      </c>
      <c r="D217" s="19">
        <v>250</v>
      </c>
      <c r="E217" s="20">
        <v>1.0449999999999999</v>
      </c>
      <c r="F217" s="21">
        <v>24</v>
      </c>
      <c r="G217" s="22">
        <f>D217*F217/9</f>
        <v>666.66666666666663</v>
      </c>
      <c r="H217" s="22"/>
      <c r="I217" s="21"/>
      <c r="J217" s="23"/>
      <c r="K217" s="23"/>
      <c r="W217" s="63"/>
    </row>
    <row r="218" spans="1:23" ht="35.1" customHeight="1" x14ac:dyDescent="0.25">
      <c r="A218" s="81"/>
      <c r="B218" s="81"/>
      <c r="C218" s="73" t="s">
        <v>76</v>
      </c>
      <c r="D218" s="73"/>
      <c r="E218" s="73"/>
      <c r="F218" s="73"/>
      <c r="G218" s="73"/>
      <c r="H218" s="27" t="s">
        <v>12</v>
      </c>
      <c r="I218" s="28">
        <v>1</v>
      </c>
      <c r="J218" s="23"/>
      <c r="K218" s="29">
        <f>I218*J218</f>
        <v>0</v>
      </c>
    </row>
    <row r="219" spans="1:23" ht="35.1" customHeight="1" x14ac:dyDescent="0.25">
      <c r="A219" s="81"/>
      <c r="B219" s="81"/>
      <c r="C219" s="74" t="s">
        <v>30</v>
      </c>
      <c r="D219" s="75"/>
      <c r="E219" s="75"/>
      <c r="F219" s="75"/>
      <c r="G219" s="76"/>
      <c r="H219" s="27" t="s">
        <v>17</v>
      </c>
      <c r="I219" s="22">
        <f>ROUNDUP(G217*220/2000,0)</f>
        <v>74</v>
      </c>
      <c r="J219" s="23"/>
      <c r="K219" s="29">
        <f>J219*I219</f>
        <v>0</v>
      </c>
    </row>
    <row r="220" spans="1:23" ht="35.1" customHeight="1" x14ac:dyDescent="0.25">
      <c r="A220" s="81"/>
      <c r="B220" s="81"/>
      <c r="C220" s="74" t="s">
        <v>14</v>
      </c>
      <c r="D220" s="75"/>
      <c r="E220" s="75"/>
      <c r="F220" s="75"/>
      <c r="G220" s="76"/>
      <c r="H220" s="31" t="s">
        <v>13</v>
      </c>
      <c r="I220" s="22">
        <f>G208</f>
        <v>640</v>
      </c>
      <c r="J220" s="23"/>
      <c r="K220" s="29">
        <f>J220*I220</f>
        <v>0</v>
      </c>
    </row>
    <row r="221" spans="1:23" ht="35.1" customHeight="1" x14ac:dyDescent="0.25">
      <c r="A221" s="81"/>
      <c r="B221" s="81"/>
      <c r="C221" s="74" t="s">
        <v>15</v>
      </c>
      <c r="D221" s="75"/>
      <c r="E221" s="75"/>
      <c r="F221" s="75"/>
      <c r="G221" s="76"/>
      <c r="H221" s="31" t="s">
        <v>16</v>
      </c>
      <c r="I221" s="22">
        <f>D217</f>
        <v>250</v>
      </c>
      <c r="J221" s="23"/>
      <c r="K221" s="29">
        <f>J221*I221</f>
        <v>0</v>
      </c>
    </row>
    <row r="222" spans="1:23" ht="35.1" customHeight="1" x14ac:dyDescent="0.25">
      <c r="A222" s="81"/>
      <c r="B222" s="81"/>
      <c r="C222" s="74" t="s">
        <v>54</v>
      </c>
      <c r="D222" s="75"/>
      <c r="E222" s="75"/>
      <c r="F222" s="75"/>
      <c r="G222" s="76"/>
      <c r="H222" s="31" t="s">
        <v>72</v>
      </c>
      <c r="I222" s="22">
        <v>1</v>
      </c>
      <c r="J222" s="23"/>
      <c r="K222" s="29">
        <f>J222*I222</f>
        <v>0</v>
      </c>
    </row>
    <row r="223" spans="1:23" ht="35.1" customHeight="1" x14ac:dyDescent="0.25">
      <c r="A223" s="81"/>
      <c r="B223" s="81"/>
      <c r="C223" s="77" t="s">
        <v>21</v>
      </c>
      <c r="D223" s="78"/>
      <c r="E223" s="78"/>
      <c r="F223" s="78"/>
      <c r="G223" s="78"/>
      <c r="H223" s="78"/>
      <c r="I223" s="78"/>
      <c r="J223" s="79"/>
      <c r="K223" s="29">
        <f>SUM(K218:K222)</f>
        <v>0</v>
      </c>
    </row>
    <row r="224" spans="1:23" ht="35.1" customHeight="1" x14ac:dyDescent="0.25">
      <c r="D224" s="3"/>
      <c r="E224" s="4"/>
      <c r="F224" s="5"/>
      <c r="G224" s="6"/>
      <c r="H224" s="6"/>
      <c r="I224" s="7"/>
      <c r="J224" s="8"/>
      <c r="K224" s="9" t="s">
        <v>0</v>
      </c>
    </row>
    <row r="225" spans="1:23" ht="35.1" customHeight="1" x14ac:dyDescent="0.25">
      <c r="A225" s="12" t="s">
        <v>1</v>
      </c>
      <c r="B225" s="12" t="s">
        <v>2</v>
      </c>
      <c r="C225" s="12" t="s">
        <v>3</v>
      </c>
      <c r="D225" s="13" t="s">
        <v>4</v>
      </c>
      <c r="E225" s="13" t="s">
        <v>5</v>
      </c>
      <c r="F225" s="14" t="s">
        <v>6</v>
      </c>
      <c r="G225" s="15" t="s">
        <v>65</v>
      </c>
      <c r="H225" s="15" t="s">
        <v>7</v>
      </c>
      <c r="I225" s="15" t="s">
        <v>8</v>
      </c>
      <c r="J225" s="16" t="s">
        <v>9</v>
      </c>
      <c r="K225" s="17" t="s">
        <v>10</v>
      </c>
    </row>
    <row r="226" spans="1:23" ht="35.1" customHeight="1" x14ac:dyDescent="0.25">
      <c r="A226" s="80" t="s">
        <v>52</v>
      </c>
      <c r="B226" s="80">
        <v>4</v>
      </c>
      <c r="C226" s="44" t="s">
        <v>53</v>
      </c>
      <c r="D226" s="19">
        <v>200</v>
      </c>
      <c r="E226" s="20">
        <v>1.0449999999999999</v>
      </c>
      <c r="F226" s="21">
        <v>24</v>
      </c>
      <c r="G226" s="22">
        <f>D226*F226/9</f>
        <v>533.33333333333337</v>
      </c>
      <c r="H226" s="22"/>
      <c r="I226" s="21"/>
      <c r="J226" s="23"/>
      <c r="K226" s="23"/>
      <c r="W226" s="63"/>
    </row>
    <row r="227" spans="1:23" ht="35.1" customHeight="1" x14ac:dyDescent="0.25">
      <c r="A227" s="81"/>
      <c r="B227" s="81"/>
      <c r="C227" s="73" t="s">
        <v>74</v>
      </c>
      <c r="D227" s="73"/>
      <c r="E227" s="73"/>
      <c r="F227" s="73"/>
      <c r="G227" s="73"/>
      <c r="H227" s="27" t="s">
        <v>12</v>
      </c>
      <c r="I227" s="28">
        <v>1</v>
      </c>
      <c r="J227" s="23"/>
      <c r="K227" s="29">
        <f>I227*J227</f>
        <v>0</v>
      </c>
    </row>
    <row r="228" spans="1:23" ht="35.1" customHeight="1" x14ac:dyDescent="0.25">
      <c r="A228" s="81"/>
      <c r="B228" s="81"/>
      <c r="C228" s="74" t="s">
        <v>30</v>
      </c>
      <c r="D228" s="75"/>
      <c r="E228" s="75"/>
      <c r="F228" s="75"/>
      <c r="G228" s="76"/>
      <c r="H228" s="27" t="s">
        <v>17</v>
      </c>
      <c r="I228" s="22">
        <f>ROUNDUP(G226*220/2000,0)</f>
        <v>59</v>
      </c>
      <c r="J228" s="23"/>
      <c r="K228" s="29">
        <f>J228*I228</f>
        <v>0</v>
      </c>
    </row>
    <row r="229" spans="1:23" ht="35.1" customHeight="1" x14ac:dyDescent="0.25">
      <c r="A229" s="81"/>
      <c r="B229" s="81"/>
      <c r="C229" s="74" t="s">
        <v>14</v>
      </c>
      <c r="D229" s="75"/>
      <c r="E229" s="75"/>
      <c r="F229" s="75"/>
      <c r="G229" s="76"/>
      <c r="H229" s="31" t="s">
        <v>13</v>
      </c>
      <c r="I229" s="22">
        <f>G226</f>
        <v>533.33333333333337</v>
      </c>
      <c r="J229" s="23"/>
      <c r="K229" s="29">
        <f>J229*I229</f>
        <v>0</v>
      </c>
    </row>
    <row r="230" spans="1:23" ht="35.1" customHeight="1" x14ac:dyDescent="0.25">
      <c r="A230" s="81"/>
      <c r="B230" s="81"/>
      <c r="C230" s="74" t="s">
        <v>15</v>
      </c>
      <c r="D230" s="75"/>
      <c r="E230" s="75"/>
      <c r="F230" s="75"/>
      <c r="G230" s="76"/>
      <c r="H230" s="31" t="s">
        <v>16</v>
      </c>
      <c r="I230" s="22">
        <f>D226</f>
        <v>200</v>
      </c>
      <c r="J230" s="23"/>
      <c r="K230" s="29">
        <f>J230*I230</f>
        <v>0</v>
      </c>
    </row>
    <row r="231" spans="1:23" ht="35.1" customHeight="1" x14ac:dyDescent="0.25">
      <c r="A231" s="81"/>
      <c r="B231" s="81"/>
      <c r="C231" s="74" t="s">
        <v>54</v>
      </c>
      <c r="D231" s="75"/>
      <c r="E231" s="75"/>
      <c r="F231" s="75"/>
      <c r="G231" s="76"/>
      <c r="H231" s="31" t="s">
        <v>72</v>
      </c>
      <c r="I231" s="22">
        <v>1</v>
      </c>
      <c r="J231" s="23"/>
      <c r="K231" s="29">
        <f>J231*I231</f>
        <v>0</v>
      </c>
    </row>
    <row r="232" spans="1:23" ht="35.1" customHeight="1" x14ac:dyDescent="0.25">
      <c r="A232" s="81"/>
      <c r="B232" s="81"/>
      <c r="C232" s="77" t="s">
        <v>21</v>
      </c>
      <c r="D232" s="78"/>
      <c r="E232" s="78"/>
      <c r="F232" s="78"/>
      <c r="G232" s="78"/>
      <c r="H232" s="78"/>
      <c r="I232" s="78"/>
      <c r="J232" s="79"/>
      <c r="K232" s="29">
        <f>SUM(K227:K231)</f>
        <v>0</v>
      </c>
    </row>
    <row r="233" spans="1:23" ht="35.1" customHeight="1" x14ac:dyDescent="0.25">
      <c r="D233" s="3"/>
      <c r="E233" s="4"/>
      <c r="F233" s="5"/>
      <c r="G233" s="6"/>
      <c r="H233" s="6"/>
      <c r="I233" s="7"/>
      <c r="J233" s="8"/>
      <c r="K233" s="9" t="s">
        <v>0</v>
      </c>
    </row>
    <row r="234" spans="1:23" ht="35.1" customHeight="1" x14ac:dyDescent="0.25">
      <c r="A234" s="12" t="s">
        <v>1</v>
      </c>
      <c r="B234" s="12" t="s">
        <v>2</v>
      </c>
      <c r="C234" s="12" t="s">
        <v>3</v>
      </c>
      <c r="D234" s="13" t="s">
        <v>4</v>
      </c>
      <c r="E234" s="13" t="s">
        <v>5</v>
      </c>
      <c r="F234" s="14" t="s">
        <v>6</v>
      </c>
      <c r="G234" s="15" t="s">
        <v>65</v>
      </c>
      <c r="H234" s="15" t="s">
        <v>7</v>
      </c>
      <c r="I234" s="15" t="s">
        <v>8</v>
      </c>
      <c r="J234" s="16" t="s">
        <v>9</v>
      </c>
      <c r="K234" s="17" t="s">
        <v>10</v>
      </c>
      <c r="W234" s="63"/>
    </row>
    <row r="235" spans="1:23" ht="35.1" customHeight="1" x14ac:dyDescent="0.25">
      <c r="A235" s="80" t="s">
        <v>52</v>
      </c>
      <c r="B235" s="80">
        <v>5</v>
      </c>
      <c r="C235" s="44" t="s">
        <v>53</v>
      </c>
      <c r="D235" s="19">
        <v>240</v>
      </c>
      <c r="E235" s="20">
        <v>1.0449999999999999</v>
      </c>
      <c r="F235" s="21">
        <v>24</v>
      </c>
      <c r="G235" s="22">
        <f>D235*F235/9</f>
        <v>640</v>
      </c>
      <c r="H235" s="22"/>
      <c r="I235" s="21"/>
      <c r="J235" s="23"/>
      <c r="K235" s="23"/>
    </row>
    <row r="236" spans="1:23" ht="35.1" customHeight="1" x14ac:dyDescent="0.25">
      <c r="A236" s="81"/>
      <c r="B236" s="81"/>
      <c r="C236" s="73" t="s">
        <v>77</v>
      </c>
      <c r="D236" s="73"/>
      <c r="E236" s="73"/>
      <c r="F236" s="73"/>
      <c r="G236" s="73"/>
      <c r="H236" s="27" t="s">
        <v>12</v>
      </c>
      <c r="I236" s="28">
        <v>1</v>
      </c>
      <c r="J236" s="23"/>
      <c r="K236" s="29">
        <f>I236*J236</f>
        <v>0</v>
      </c>
    </row>
    <row r="237" spans="1:23" ht="35.1" customHeight="1" x14ac:dyDescent="0.25">
      <c r="A237" s="81"/>
      <c r="B237" s="81"/>
      <c r="C237" s="74" t="s">
        <v>30</v>
      </c>
      <c r="D237" s="75"/>
      <c r="E237" s="75"/>
      <c r="F237" s="75"/>
      <c r="G237" s="76"/>
      <c r="H237" s="27" t="s">
        <v>17</v>
      </c>
      <c r="I237" s="22">
        <f>ROUNDUP(G235*220/2000,0)</f>
        <v>71</v>
      </c>
      <c r="J237" s="23"/>
      <c r="K237" s="29">
        <f>J237*I237</f>
        <v>0</v>
      </c>
      <c r="L237" s="66"/>
      <c r="M237" s="67"/>
      <c r="N237" s="67"/>
      <c r="O237" s="67"/>
      <c r="P237" s="67"/>
      <c r="Q237" s="67"/>
    </row>
    <row r="238" spans="1:23" ht="35.1" customHeight="1" x14ac:dyDescent="0.25">
      <c r="A238" s="81"/>
      <c r="B238" s="81"/>
      <c r="C238" s="74" t="s">
        <v>14</v>
      </c>
      <c r="D238" s="75"/>
      <c r="E238" s="75"/>
      <c r="F238" s="75"/>
      <c r="G238" s="76"/>
      <c r="H238" s="31" t="s">
        <v>13</v>
      </c>
      <c r="I238" s="22">
        <f>G226</f>
        <v>533.33333333333337</v>
      </c>
      <c r="J238" s="23"/>
      <c r="K238" s="29">
        <f>J238*I238</f>
        <v>0</v>
      </c>
      <c r="L238" s="66"/>
      <c r="M238" s="67"/>
      <c r="N238" s="67"/>
      <c r="O238" s="67"/>
      <c r="P238" s="67"/>
      <c r="Q238" s="67"/>
    </row>
    <row r="239" spans="1:23" ht="35.1" customHeight="1" x14ac:dyDescent="0.25">
      <c r="A239" s="81"/>
      <c r="B239" s="81"/>
      <c r="C239" s="74" t="s">
        <v>15</v>
      </c>
      <c r="D239" s="75"/>
      <c r="E239" s="75"/>
      <c r="F239" s="75"/>
      <c r="G239" s="76"/>
      <c r="H239" s="31" t="s">
        <v>16</v>
      </c>
      <c r="I239" s="22">
        <f>D226</f>
        <v>200</v>
      </c>
      <c r="J239" s="23"/>
      <c r="K239" s="29">
        <f>J239*I239</f>
        <v>0</v>
      </c>
      <c r="L239" s="66"/>
      <c r="M239" s="67"/>
      <c r="N239" s="67"/>
      <c r="O239" s="67"/>
      <c r="P239" s="67"/>
      <c r="Q239" s="67"/>
    </row>
    <row r="240" spans="1:23" ht="35.1" customHeight="1" x14ac:dyDescent="0.25">
      <c r="A240" s="81"/>
      <c r="B240" s="81"/>
      <c r="C240" s="74" t="s">
        <v>54</v>
      </c>
      <c r="D240" s="75"/>
      <c r="E240" s="75"/>
      <c r="F240" s="75"/>
      <c r="G240" s="76"/>
      <c r="H240" s="31" t="s">
        <v>72</v>
      </c>
      <c r="I240" s="22">
        <v>1</v>
      </c>
      <c r="J240" s="23"/>
      <c r="K240" s="29">
        <f>J240*I240</f>
        <v>0</v>
      </c>
      <c r="L240" s="66"/>
      <c r="M240" s="67"/>
      <c r="N240" s="67"/>
      <c r="O240" s="67"/>
      <c r="P240" s="67"/>
      <c r="Q240" s="67"/>
    </row>
    <row r="241" spans="1:23" ht="35.1" customHeight="1" x14ac:dyDescent="0.25">
      <c r="A241" s="81"/>
      <c r="B241" s="81"/>
      <c r="C241" s="77" t="s">
        <v>21</v>
      </c>
      <c r="D241" s="78"/>
      <c r="E241" s="78"/>
      <c r="F241" s="78"/>
      <c r="G241" s="78"/>
      <c r="H241" s="78"/>
      <c r="I241" s="78"/>
      <c r="J241" s="79"/>
      <c r="K241" s="29">
        <f>SUM(K236:K240)</f>
        <v>0</v>
      </c>
      <c r="L241" s="66"/>
      <c r="M241" s="67"/>
      <c r="N241" s="67"/>
      <c r="O241" s="67"/>
      <c r="P241" s="67"/>
      <c r="Q241" s="67"/>
    </row>
    <row r="242" spans="1:23" ht="35.1" customHeight="1" x14ac:dyDescent="0.25">
      <c r="D242" s="3"/>
      <c r="E242" s="4"/>
      <c r="F242" s="5"/>
      <c r="G242" s="6"/>
      <c r="H242" s="6"/>
      <c r="I242" s="7"/>
      <c r="J242" s="8"/>
      <c r="K242" s="9" t="s">
        <v>0</v>
      </c>
      <c r="L242" s="66"/>
      <c r="M242" s="67"/>
      <c r="N242" s="67"/>
      <c r="O242" s="67"/>
      <c r="P242" s="67"/>
      <c r="Q242" s="67"/>
    </row>
    <row r="243" spans="1:23" ht="35.1" customHeight="1" x14ac:dyDescent="0.25">
      <c r="A243" s="12" t="s">
        <v>1</v>
      </c>
      <c r="B243" s="12" t="s">
        <v>2</v>
      </c>
      <c r="C243" s="12" t="s">
        <v>3</v>
      </c>
      <c r="D243" s="13" t="s">
        <v>4</v>
      </c>
      <c r="E243" s="13" t="s">
        <v>5</v>
      </c>
      <c r="F243" s="14" t="s">
        <v>6</v>
      </c>
      <c r="G243" s="15" t="s">
        <v>24</v>
      </c>
      <c r="H243" s="15" t="s">
        <v>7</v>
      </c>
      <c r="I243" s="15" t="s">
        <v>8</v>
      </c>
      <c r="J243" s="16" t="s">
        <v>9</v>
      </c>
      <c r="K243" s="17" t="s">
        <v>10</v>
      </c>
      <c r="L243" s="66"/>
      <c r="M243" s="67"/>
      <c r="N243" s="67"/>
      <c r="O243" s="67"/>
      <c r="P243" s="67"/>
      <c r="Q243" s="67"/>
    </row>
    <row r="244" spans="1:23" ht="35.1" customHeight="1" x14ac:dyDescent="0.25">
      <c r="A244" s="70" t="s">
        <v>52</v>
      </c>
      <c r="B244" s="70">
        <v>6</v>
      </c>
      <c r="C244" s="44" t="s">
        <v>63</v>
      </c>
      <c r="D244" s="19">
        <f>16</f>
        <v>16</v>
      </c>
      <c r="E244" s="61">
        <f>D244/5280</f>
        <v>3.0303030303030303E-3</v>
      </c>
      <c r="F244" s="21">
        <v>4</v>
      </c>
      <c r="G244" s="22">
        <f>D244*F244/9</f>
        <v>7.1111111111111107</v>
      </c>
      <c r="H244" s="22"/>
      <c r="I244" s="21"/>
      <c r="J244" s="23"/>
      <c r="K244" s="23"/>
      <c r="L244" s="66"/>
      <c r="M244" s="67"/>
      <c r="N244" s="67"/>
      <c r="O244" s="67"/>
      <c r="P244" s="67"/>
      <c r="Q244" s="67"/>
      <c r="W244" s="63"/>
    </row>
    <row r="245" spans="1:23" ht="35.1" customHeight="1" x14ac:dyDescent="0.25">
      <c r="A245" s="71"/>
      <c r="B245" s="71"/>
      <c r="C245" s="74" t="s">
        <v>28</v>
      </c>
      <c r="D245" s="75"/>
      <c r="E245" s="75"/>
      <c r="F245" s="75"/>
      <c r="G245" s="76"/>
      <c r="H245" s="27" t="s">
        <v>12</v>
      </c>
      <c r="I245" s="28">
        <v>1</v>
      </c>
      <c r="J245" s="23"/>
      <c r="K245" s="29">
        <f>J245*I245</f>
        <v>0</v>
      </c>
      <c r="L245" s="66"/>
      <c r="M245" s="67"/>
      <c r="N245" s="67"/>
      <c r="O245" s="67"/>
      <c r="P245" s="67"/>
      <c r="Q245" s="67"/>
    </row>
    <row r="246" spans="1:23" ht="35.1" customHeight="1" x14ac:dyDescent="0.25">
      <c r="A246" s="71"/>
      <c r="B246" s="71"/>
      <c r="C246" s="74" t="s">
        <v>64</v>
      </c>
      <c r="D246" s="75"/>
      <c r="E246" s="75"/>
      <c r="F246" s="75"/>
      <c r="G246" s="76"/>
      <c r="H246" s="31" t="s">
        <v>16</v>
      </c>
      <c r="I246" s="22">
        <v>24</v>
      </c>
      <c r="J246" s="23"/>
      <c r="K246" s="29">
        <f t="shared" ref="K246:K249" si="19">J246*I246</f>
        <v>0</v>
      </c>
      <c r="L246" s="66"/>
      <c r="M246" s="67"/>
      <c r="N246" s="67"/>
      <c r="O246" s="67"/>
      <c r="P246" s="67"/>
      <c r="Q246" s="67"/>
    </row>
    <row r="247" spans="1:23" ht="35.1" customHeight="1" x14ac:dyDescent="0.25">
      <c r="A247" s="71"/>
      <c r="B247" s="71"/>
      <c r="C247" s="74" t="s">
        <v>14</v>
      </c>
      <c r="D247" s="75"/>
      <c r="E247" s="75"/>
      <c r="F247" s="75"/>
      <c r="G247" s="76"/>
      <c r="H247" s="31" t="s">
        <v>13</v>
      </c>
      <c r="I247" s="22">
        <f>G244</f>
        <v>7.1111111111111107</v>
      </c>
      <c r="J247" s="23"/>
      <c r="K247" s="29">
        <f t="shared" si="19"/>
        <v>0</v>
      </c>
      <c r="L247" s="66"/>
      <c r="M247" s="67"/>
      <c r="N247" s="67"/>
      <c r="O247" s="67"/>
      <c r="P247" s="67"/>
      <c r="Q247" s="67"/>
    </row>
    <row r="248" spans="1:23" ht="35.1" customHeight="1" x14ac:dyDescent="0.25">
      <c r="A248" s="71"/>
      <c r="B248" s="71"/>
      <c r="C248" s="74" t="s">
        <v>15</v>
      </c>
      <c r="D248" s="75"/>
      <c r="E248" s="75"/>
      <c r="F248" s="75"/>
      <c r="G248" s="76"/>
      <c r="H248" s="31" t="s">
        <v>16</v>
      </c>
      <c r="I248" s="22">
        <f>16+8</f>
        <v>24</v>
      </c>
      <c r="J248" s="23"/>
      <c r="K248" s="29">
        <f t="shared" si="19"/>
        <v>0</v>
      </c>
      <c r="L248" s="66"/>
      <c r="M248" s="67"/>
      <c r="N248" s="67"/>
      <c r="O248" s="67"/>
      <c r="P248" s="67"/>
      <c r="Q248" s="67"/>
    </row>
    <row r="249" spans="1:23" ht="35.1" customHeight="1" x14ac:dyDescent="0.25">
      <c r="A249" s="71"/>
      <c r="B249" s="71"/>
      <c r="C249" s="74" t="s">
        <v>30</v>
      </c>
      <c r="D249" s="75"/>
      <c r="E249" s="75"/>
      <c r="F249" s="75"/>
      <c r="G249" s="76"/>
      <c r="H249" s="27" t="s">
        <v>17</v>
      </c>
      <c r="I249" s="22">
        <v>2</v>
      </c>
      <c r="J249" s="23"/>
      <c r="K249" s="29">
        <f t="shared" si="19"/>
        <v>0</v>
      </c>
      <c r="L249" s="66"/>
      <c r="M249" s="67"/>
      <c r="N249" s="67"/>
      <c r="O249" s="67"/>
      <c r="P249" s="67"/>
      <c r="Q249" s="67"/>
    </row>
    <row r="250" spans="1:23" ht="35.1" customHeight="1" x14ac:dyDescent="0.25">
      <c r="A250" s="72"/>
      <c r="B250" s="72"/>
      <c r="C250" s="58" t="s">
        <v>21</v>
      </c>
      <c r="D250" s="59"/>
      <c r="E250" s="59"/>
      <c r="F250" s="59"/>
      <c r="G250" s="59"/>
      <c r="H250" s="59"/>
      <c r="I250" s="59"/>
      <c r="J250" s="60"/>
      <c r="K250" s="29">
        <f>SUM(K245:K249)</f>
        <v>0</v>
      </c>
      <c r="L250" s="66"/>
      <c r="M250" s="67"/>
      <c r="N250" s="67"/>
      <c r="O250" s="67"/>
      <c r="P250" s="67"/>
      <c r="Q250" s="67"/>
    </row>
    <row r="251" spans="1:23" ht="35.1" customHeight="1" x14ac:dyDescent="0.25">
      <c r="D251" s="3"/>
      <c r="E251" s="4"/>
      <c r="F251" s="5"/>
      <c r="G251" s="6"/>
      <c r="H251" s="6"/>
      <c r="I251" s="7"/>
      <c r="J251" s="8"/>
      <c r="K251" s="9" t="s">
        <v>0</v>
      </c>
      <c r="L251" s="66"/>
      <c r="M251" s="67"/>
      <c r="N251" s="67"/>
      <c r="O251" s="67"/>
      <c r="P251" s="67"/>
      <c r="Q251" s="67"/>
    </row>
    <row r="252" spans="1:23" ht="35.1" customHeight="1" x14ac:dyDescent="0.25">
      <c r="A252" s="12" t="s">
        <v>1</v>
      </c>
      <c r="B252" s="12" t="s">
        <v>2</v>
      </c>
      <c r="C252" s="12" t="s">
        <v>3</v>
      </c>
      <c r="D252" s="13" t="s">
        <v>4</v>
      </c>
      <c r="E252" s="13" t="s">
        <v>5</v>
      </c>
      <c r="F252" s="14" t="s">
        <v>6</v>
      </c>
      <c r="G252" s="15" t="s">
        <v>24</v>
      </c>
      <c r="H252" s="15" t="s">
        <v>7</v>
      </c>
      <c r="I252" s="15" t="s">
        <v>8</v>
      </c>
      <c r="J252" s="16" t="s">
        <v>9</v>
      </c>
      <c r="K252" s="17" t="s">
        <v>10</v>
      </c>
      <c r="L252" s="66"/>
      <c r="M252" s="67"/>
      <c r="N252" s="67"/>
      <c r="O252" s="67"/>
      <c r="P252" s="67"/>
      <c r="Q252" s="67"/>
    </row>
    <row r="253" spans="1:23" ht="35.1" customHeight="1" x14ac:dyDescent="0.25">
      <c r="A253" s="70" t="s">
        <v>62</v>
      </c>
      <c r="B253" s="70">
        <v>1</v>
      </c>
      <c r="C253" s="44" t="s">
        <v>60</v>
      </c>
      <c r="D253" s="19">
        <f>E253*5280</f>
        <v>8870.4</v>
      </c>
      <c r="E253" s="20">
        <v>1.68</v>
      </c>
      <c r="F253" s="21">
        <v>12</v>
      </c>
      <c r="G253" s="22">
        <f>D253*F253/9</f>
        <v>11827.199999999999</v>
      </c>
      <c r="H253" s="22"/>
      <c r="I253" s="21"/>
      <c r="J253" s="23"/>
      <c r="K253" s="23"/>
      <c r="L253" s="66"/>
      <c r="M253" s="67"/>
      <c r="N253" s="67"/>
      <c r="O253" s="67"/>
      <c r="P253" s="67"/>
      <c r="Q253" s="67"/>
    </row>
    <row r="254" spans="1:23" ht="35.1" customHeight="1" x14ac:dyDescent="0.25">
      <c r="A254" s="71"/>
      <c r="B254" s="71"/>
      <c r="C254" s="73" t="s">
        <v>61</v>
      </c>
      <c r="D254" s="73"/>
      <c r="E254" s="73"/>
      <c r="F254" s="73"/>
      <c r="G254" s="73"/>
      <c r="H254" s="27" t="s">
        <v>12</v>
      </c>
      <c r="I254" s="28">
        <v>1</v>
      </c>
      <c r="J254" s="23"/>
      <c r="K254" s="29">
        <f>J254*I254</f>
        <v>0</v>
      </c>
      <c r="L254" s="66"/>
      <c r="M254" s="67"/>
      <c r="N254" s="67"/>
      <c r="O254" s="67"/>
      <c r="P254" s="67"/>
      <c r="Q254" s="67"/>
    </row>
    <row r="255" spans="1:23" ht="35.1" customHeight="1" x14ac:dyDescent="0.25">
      <c r="A255" s="71"/>
      <c r="B255" s="71"/>
      <c r="C255" s="74" t="s">
        <v>15</v>
      </c>
      <c r="D255" s="75"/>
      <c r="E255" s="75"/>
      <c r="F255" s="75"/>
      <c r="G255" s="76"/>
      <c r="H255" s="31" t="s">
        <v>16</v>
      </c>
      <c r="I255" s="22">
        <v>24</v>
      </c>
      <c r="J255" s="23"/>
      <c r="K255" s="29">
        <f t="shared" ref="K255:K260" si="20">J255*I255</f>
        <v>0</v>
      </c>
      <c r="L255" s="66"/>
      <c r="M255" s="67"/>
      <c r="N255" s="67"/>
      <c r="O255" s="67"/>
      <c r="P255" s="67"/>
      <c r="Q255" s="67"/>
    </row>
    <row r="256" spans="1:23" ht="35.1" customHeight="1" x14ac:dyDescent="0.25">
      <c r="A256" s="71"/>
      <c r="B256" s="71"/>
      <c r="C256" s="74" t="s">
        <v>73</v>
      </c>
      <c r="D256" s="75"/>
      <c r="E256" s="75"/>
      <c r="F256" s="75"/>
      <c r="G256" s="76"/>
      <c r="H256" s="27" t="s">
        <v>17</v>
      </c>
      <c r="I256" s="22">
        <v>20</v>
      </c>
      <c r="J256" s="23"/>
      <c r="K256" s="29">
        <f>J256*I256</f>
        <v>0</v>
      </c>
      <c r="L256" s="66"/>
      <c r="M256" s="67"/>
      <c r="N256" s="67"/>
      <c r="O256" s="67"/>
      <c r="P256" s="67"/>
      <c r="Q256" s="67"/>
    </row>
    <row r="257" spans="1:23" ht="35.1" customHeight="1" x14ac:dyDescent="0.25">
      <c r="A257" s="71"/>
      <c r="B257" s="71"/>
      <c r="C257" s="74" t="s">
        <v>67</v>
      </c>
      <c r="D257" s="75"/>
      <c r="E257" s="75"/>
      <c r="F257" s="75"/>
      <c r="G257" s="76"/>
      <c r="H257" s="27" t="s">
        <v>17</v>
      </c>
      <c r="I257" s="22">
        <f>ROUNDUP(G253*220/2000,0)</f>
        <v>1301</v>
      </c>
      <c r="J257" s="23"/>
      <c r="K257" s="29">
        <f t="shared" si="20"/>
        <v>0</v>
      </c>
      <c r="L257" s="66"/>
      <c r="M257" s="67"/>
      <c r="N257" s="67"/>
      <c r="O257" s="67"/>
      <c r="P257" s="67"/>
      <c r="Q257" s="67"/>
    </row>
    <row r="258" spans="1:23" ht="35.1" customHeight="1" x14ac:dyDescent="0.25">
      <c r="A258" s="71"/>
      <c r="B258" s="71"/>
      <c r="C258" s="74" t="s">
        <v>70</v>
      </c>
      <c r="D258" s="75"/>
      <c r="E258" s="75"/>
      <c r="F258" s="75"/>
      <c r="G258" s="76"/>
      <c r="H258" s="31" t="s">
        <v>17</v>
      </c>
      <c r="I258" s="22">
        <f>ROUNDUP(G253*165/2000,0)</f>
        <v>976</v>
      </c>
      <c r="J258" s="23"/>
      <c r="K258" s="29">
        <f t="shared" si="20"/>
        <v>0</v>
      </c>
      <c r="L258" s="66"/>
      <c r="M258" s="67"/>
      <c r="N258" s="67"/>
      <c r="O258" s="67"/>
      <c r="P258" s="67"/>
      <c r="Q258" s="67"/>
    </row>
    <row r="259" spans="1:23" ht="35.1" customHeight="1" x14ac:dyDescent="0.25">
      <c r="A259" s="71"/>
      <c r="B259" s="71"/>
      <c r="C259" s="74" t="s">
        <v>68</v>
      </c>
      <c r="D259" s="75"/>
      <c r="E259" s="75"/>
      <c r="F259" s="75"/>
      <c r="G259" s="76"/>
      <c r="H259" s="31" t="s">
        <v>17</v>
      </c>
      <c r="I259" s="45">
        <v>200</v>
      </c>
      <c r="J259" s="23"/>
      <c r="K259" s="29">
        <f t="shared" si="20"/>
        <v>0</v>
      </c>
      <c r="L259" s="66"/>
      <c r="M259" s="67"/>
      <c r="N259" s="67"/>
      <c r="O259" s="67"/>
      <c r="P259" s="67"/>
      <c r="Q259" s="67"/>
    </row>
    <row r="260" spans="1:23" ht="35.1" customHeight="1" x14ac:dyDescent="0.25">
      <c r="A260" s="71"/>
      <c r="B260" s="71"/>
      <c r="C260" s="74" t="s">
        <v>69</v>
      </c>
      <c r="D260" s="75"/>
      <c r="E260" s="75"/>
      <c r="F260" s="75"/>
      <c r="G260" s="76"/>
      <c r="H260" s="31" t="s">
        <v>17</v>
      </c>
      <c r="I260" s="45">
        <v>200</v>
      </c>
      <c r="J260" s="23"/>
      <c r="K260" s="29">
        <f t="shared" si="20"/>
        <v>0</v>
      </c>
      <c r="L260" s="66"/>
      <c r="M260" s="67"/>
      <c r="N260" s="67"/>
      <c r="O260" s="67"/>
      <c r="P260" s="67"/>
      <c r="Q260" s="67"/>
    </row>
    <row r="261" spans="1:23" ht="35.1" customHeight="1" x14ac:dyDescent="0.25">
      <c r="A261" s="72"/>
      <c r="B261" s="72"/>
      <c r="C261" s="77" t="s">
        <v>21</v>
      </c>
      <c r="D261" s="78"/>
      <c r="E261" s="78"/>
      <c r="F261" s="78"/>
      <c r="G261" s="78"/>
      <c r="H261" s="78"/>
      <c r="I261" s="78"/>
      <c r="J261" s="79"/>
      <c r="K261" s="29">
        <f>SUM(K254:K260)</f>
        <v>0</v>
      </c>
      <c r="L261" s="66"/>
      <c r="M261" s="67"/>
      <c r="N261" s="67"/>
      <c r="O261" s="67"/>
      <c r="P261" s="67"/>
      <c r="Q261" s="67"/>
    </row>
    <row r="262" spans="1:23" ht="35.1" customHeight="1" x14ac:dyDescent="0.25">
      <c r="W262" s="64"/>
    </row>
    <row r="266" spans="1:23" ht="35.1" customHeight="1" x14ac:dyDescent="0.25">
      <c r="W266" s="65"/>
    </row>
  </sheetData>
  <mergeCells count="233">
    <mergeCell ref="C12:J12"/>
    <mergeCell ref="A15:A24"/>
    <mergeCell ref="B15:B24"/>
    <mergeCell ref="C16:G16"/>
    <mergeCell ref="C17:G17"/>
    <mergeCell ref="C18:G18"/>
    <mergeCell ref="C19:G19"/>
    <mergeCell ref="C20:G20"/>
    <mergeCell ref="C21:G21"/>
    <mergeCell ref="C22:G22"/>
    <mergeCell ref="A3:A12"/>
    <mergeCell ref="B3:B12"/>
    <mergeCell ref="C4:G4"/>
    <mergeCell ref="C5:G5"/>
    <mergeCell ref="C6:G6"/>
    <mergeCell ref="C7:G7"/>
    <mergeCell ref="C8:G8"/>
    <mergeCell ref="C9:G9"/>
    <mergeCell ref="C10:G10"/>
    <mergeCell ref="C11:G11"/>
    <mergeCell ref="C34:G34"/>
    <mergeCell ref="C35:G35"/>
    <mergeCell ref="C36:G36"/>
    <mergeCell ref="C37:G37"/>
    <mergeCell ref="C38:G38"/>
    <mergeCell ref="C39:J39"/>
    <mergeCell ref="C23:G23"/>
    <mergeCell ref="C24:J24"/>
    <mergeCell ref="A27:A39"/>
    <mergeCell ref="B27:B39"/>
    <mergeCell ref="C28:G28"/>
    <mergeCell ref="C29:G29"/>
    <mergeCell ref="C30:G30"/>
    <mergeCell ref="C31:G31"/>
    <mergeCell ref="C32:G32"/>
    <mergeCell ref="C33:G33"/>
    <mergeCell ref="C51:G51"/>
    <mergeCell ref="C52:J52"/>
    <mergeCell ref="A55:A62"/>
    <mergeCell ref="B55:B62"/>
    <mergeCell ref="C56:G56"/>
    <mergeCell ref="C57:G57"/>
    <mergeCell ref="C58:G58"/>
    <mergeCell ref="C59:G59"/>
    <mergeCell ref="C60:G60"/>
    <mergeCell ref="C61:G61"/>
    <mergeCell ref="A42:A52"/>
    <mergeCell ref="B42:B52"/>
    <mergeCell ref="C43:G43"/>
    <mergeCell ref="C44:G44"/>
    <mergeCell ref="C45:G45"/>
    <mergeCell ref="C46:G46"/>
    <mergeCell ref="C47:G47"/>
    <mergeCell ref="C48:G48"/>
    <mergeCell ref="C49:G49"/>
    <mergeCell ref="C50:G50"/>
    <mergeCell ref="C62:J62"/>
    <mergeCell ref="A65:A72"/>
    <mergeCell ref="B65:B72"/>
    <mergeCell ref="C66:G66"/>
    <mergeCell ref="C67:G67"/>
    <mergeCell ref="C68:G68"/>
    <mergeCell ref="C69:G69"/>
    <mergeCell ref="C70:G70"/>
    <mergeCell ref="C71:G71"/>
    <mergeCell ref="C72:J72"/>
    <mergeCell ref="A85:A91"/>
    <mergeCell ref="B85:B91"/>
    <mergeCell ref="C86:G86"/>
    <mergeCell ref="C87:G87"/>
    <mergeCell ref="C88:G88"/>
    <mergeCell ref="C89:G89"/>
    <mergeCell ref="C90:G90"/>
    <mergeCell ref="C91:J91"/>
    <mergeCell ref="A75:A82"/>
    <mergeCell ref="B75:B82"/>
    <mergeCell ref="C76:G76"/>
    <mergeCell ref="C77:G77"/>
    <mergeCell ref="C78:G78"/>
    <mergeCell ref="C79:G79"/>
    <mergeCell ref="C80:G80"/>
    <mergeCell ref="C81:G81"/>
    <mergeCell ref="C82:J82"/>
    <mergeCell ref="A94:A101"/>
    <mergeCell ref="B94:B101"/>
    <mergeCell ref="C95:G95"/>
    <mergeCell ref="C96:G96"/>
    <mergeCell ref="C97:G97"/>
    <mergeCell ref="C98:G98"/>
    <mergeCell ref="C99:G99"/>
    <mergeCell ref="C100:G100"/>
    <mergeCell ref="C101:J101"/>
    <mergeCell ref="A113:A119"/>
    <mergeCell ref="B113:B119"/>
    <mergeCell ref="C114:G114"/>
    <mergeCell ref="C115:G115"/>
    <mergeCell ref="C116:G116"/>
    <mergeCell ref="C117:G117"/>
    <mergeCell ref="C118:G118"/>
    <mergeCell ref="C119:J119"/>
    <mergeCell ref="A104:A110"/>
    <mergeCell ref="B104:B110"/>
    <mergeCell ref="C105:G105"/>
    <mergeCell ref="C106:G106"/>
    <mergeCell ref="C107:G107"/>
    <mergeCell ref="C108:G108"/>
    <mergeCell ref="C109:G109"/>
    <mergeCell ref="C110:J110"/>
    <mergeCell ref="A131:A137"/>
    <mergeCell ref="B131:B137"/>
    <mergeCell ref="C132:G132"/>
    <mergeCell ref="C133:G133"/>
    <mergeCell ref="C134:G134"/>
    <mergeCell ref="C135:G135"/>
    <mergeCell ref="C136:G136"/>
    <mergeCell ref="C137:J137"/>
    <mergeCell ref="A122:A128"/>
    <mergeCell ref="B122:B128"/>
    <mergeCell ref="C123:G123"/>
    <mergeCell ref="C124:G124"/>
    <mergeCell ref="C125:G125"/>
    <mergeCell ref="C126:G126"/>
    <mergeCell ref="C127:G127"/>
    <mergeCell ref="C128:J128"/>
    <mergeCell ref="A140:A148"/>
    <mergeCell ref="B140:B148"/>
    <mergeCell ref="C141:G141"/>
    <mergeCell ref="C142:G142"/>
    <mergeCell ref="C143:G143"/>
    <mergeCell ref="C144:G144"/>
    <mergeCell ref="C145:G145"/>
    <mergeCell ref="C146:G146"/>
    <mergeCell ref="C147:G147"/>
    <mergeCell ref="C148:J148"/>
    <mergeCell ref="A151:A158"/>
    <mergeCell ref="B151:B158"/>
    <mergeCell ref="C152:G152"/>
    <mergeCell ref="C153:G153"/>
    <mergeCell ref="C154:G154"/>
    <mergeCell ref="C155:G155"/>
    <mergeCell ref="C156:G156"/>
    <mergeCell ref="C157:G157"/>
    <mergeCell ref="C158:J158"/>
    <mergeCell ref="A161:A168"/>
    <mergeCell ref="B161:B168"/>
    <mergeCell ref="C162:G162"/>
    <mergeCell ref="C163:G163"/>
    <mergeCell ref="C164:G164"/>
    <mergeCell ref="C165:G165"/>
    <mergeCell ref="C166:G166"/>
    <mergeCell ref="C167:G167"/>
    <mergeCell ref="C168:J168"/>
    <mergeCell ref="A171:A178"/>
    <mergeCell ref="B171:B178"/>
    <mergeCell ref="C172:G172"/>
    <mergeCell ref="C173:G173"/>
    <mergeCell ref="C174:G174"/>
    <mergeCell ref="C175:G175"/>
    <mergeCell ref="C176:G176"/>
    <mergeCell ref="C177:G177"/>
    <mergeCell ref="C178:J178"/>
    <mergeCell ref="A181:A188"/>
    <mergeCell ref="B181:B188"/>
    <mergeCell ref="C182:G182"/>
    <mergeCell ref="C183:G183"/>
    <mergeCell ref="C184:G184"/>
    <mergeCell ref="C185:G185"/>
    <mergeCell ref="C186:G186"/>
    <mergeCell ref="C187:G187"/>
    <mergeCell ref="C188:J188"/>
    <mergeCell ref="A191:A198"/>
    <mergeCell ref="B191:B198"/>
    <mergeCell ref="C192:G192"/>
    <mergeCell ref="C193:G193"/>
    <mergeCell ref="C194:G194"/>
    <mergeCell ref="C195:G195"/>
    <mergeCell ref="C196:G196"/>
    <mergeCell ref="C197:G197"/>
    <mergeCell ref="C198:J198"/>
    <mergeCell ref="A202:A205"/>
    <mergeCell ref="B202:B205"/>
    <mergeCell ref="C203:G203"/>
    <mergeCell ref="C204:G204"/>
    <mergeCell ref="C205:J205"/>
    <mergeCell ref="A208:A214"/>
    <mergeCell ref="B208:B214"/>
    <mergeCell ref="C209:G209"/>
    <mergeCell ref="C210:G210"/>
    <mergeCell ref="C211:G211"/>
    <mergeCell ref="C212:G212"/>
    <mergeCell ref="C213:G213"/>
    <mergeCell ref="C214:J214"/>
    <mergeCell ref="A217:A223"/>
    <mergeCell ref="B217:B223"/>
    <mergeCell ref="C218:G218"/>
    <mergeCell ref="C219:G219"/>
    <mergeCell ref="C220:G220"/>
    <mergeCell ref="C221:G221"/>
    <mergeCell ref="C222:G222"/>
    <mergeCell ref="C223:J223"/>
    <mergeCell ref="A226:A232"/>
    <mergeCell ref="B226:B232"/>
    <mergeCell ref="C227:G227"/>
    <mergeCell ref="C228:G228"/>
    <mergeCell ref="C229:G229"/>
    <mergeCell ref="C230:G230"/>
    <mergeCell ref="C231:G231"/>
    <mergeCell ref="C232:J232"/>
    <mergeCell ref="A244:A250"/>
    <mergeCell ref="B244:B250"/>
    <mergeCell ref="C245:G245"/>
    <mergeCell ref="C246:G246"/>
    <mergeCell ref="C247:G247"/>
    <mergeCell ref="C248:G248"/>
    <mergeCell ref="C249:G249"/>
    <mergeCell ref="A235:A241"/>
    <mergeCell ref="B235:B241"/>
    <mergeCell ref="C236:G236"/>
    <mergeCell ref="C237:G237"/>
    <mergeCell ref="C238:G238"/>
    <mergeCell ref="C239:G239"/>
    <mergeCell ref="C240:G240"/>
    <mergeCell ref="C241:J241"/>
    <mergeCell ref="A253:A261"/>
    <mergeCell ref="B253:B261"/>
    <mergeCell ref="C254:G254"/>
    <mergeCell ref="C255:G255"/>
    <mergeCell ref="C256:G256"/>
    <mergeCell ref="C257:G257"/>
    <mergeCell ref="C258:G258"/>
    <mergeCell ref="C259:G259"/>
    <mergeCell ref="C260:G260"/>
    <mergeCell ref="C261:J261"/>
  </mergeCells>
  <pageMargins left="0.25" right="0.25" top="0.75" bottom="0.75" header="0.3" footer="0.3"/>
  <pageSetup scale="39" fitToHeight="0" orientation="portrait" r:id="rId1"/>
  <rowBreaks count="6" manualBreakCount="6">
    <brk id="52" max="10" man="1"/>
    <brk id="91" max="10" man="1"/>
    <brk id="128" max="10" man="1"/>
    <brk id="168" max="10" man="1"/>
    <brk id="199" max="10" man="1"/>
    <brk id="232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 TAB</vt:lpstr>
      <vt:lpstr>'BID TAB'!Print_Area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 Wagner</dc:creator>
  <cp:lastModifiedBy>Mario Soto Luna</cp:lastModifiedBy>
  <cp:lastPrinted>2024-05-08T16:54:08Z</cp:lastPrinted>
  <dcterms:created xsi:type="dcterms:W3CDTF">2023-01-19T14:40:09Z</dcterms:created>
  <dcterms:modified xsi:type="dcterms:W3CDTF">2024-05-08T17:14:04Z</dcterms:modified>
</cp:coreProperties>
</file>